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8" windowWidth="15600" windowHeight="7872"/>
  </bookViews>
  <sheets>
    <sheet name="Input" sheetId="7" r:id="rId1"/>
    <sheet name="Berechnung" sheetId="4" state="hidden" r:id="rId2"/>
  </sheets>
  <calcPr calcId="145621"/>
</workbook>
</file>

<file path=xl/calcChain.xml><?xml version="1.0" encoding="utf-8"?>
<calcChain xmlns="http://schemas.openxmlformats.org/spreadsheetml/2006/main">
  <c r="C11" i="4" l="1"/>
  <c r="C12" i="4"/>
  <c r="C43" i="7" l="1"/>
  <c r="C66" i="4" s="1"/>
  <c r="G36" i="7" l="1"/>
  <c r="L5" i="4" l="1"/>
  <c r="M5" i="4" s="1"/>
  <c r="N5" i="4" s="1"/>
  <c r="O5" i="4" s="1"/>
  <c r="P5" i="4" s="1"/>
  <c r="Q5" i="4" s="1"/>
  <c r="R5" i="4" s="1"/>
  <c r="S5" i="4" s="1"/>
  <c r="T5" i="4" s="1"/>
  <c r="U5" i="4" s="1"/>
  <c r="C31" i="4"/>
  <c r="C30" i="4"/>
  <c r="C45" i="4"/>
  <c r="C78" i="4"/>
  <c r="E60" i="4"/>
  <c r="E58" i="4"/>
  <c r="C46" i="4"/>
  <c r="C44" i="4"/>
  <c r="C33" i="4"/>
  <c r="K36" i="4" s="1"/>
  <c r="K42" i="4" s="1"/>
  <c r="C21" i="4"/>
  <c r="C20" i="4"/>
  <c r="C19" i="4"/>
  <c r="C7" i="4"/>
  <c r="C16" i="4" s="1"/>
  <c r="K32" i="4" s="1"/>
  <c r="L32" i="4" s="1"/>
  <c r="M32" i="4" s="1"/>
  <c r="N32" i="4" s="1"/>
  <c r="O32" i="4" s="1"/>
  <c r="P32" i="4" s="1"/>
  <c r="Q32" i="4" s="1"/>
  <c r="R32" i="4" s="1"/>
  <c r="S32" i="4" s="1"/>
  <c r="T32" i="4" s="1"/>
  <c r="U32" i="4" s="1"/>
  <c r="G31" i="7"/>
  <c r="C69" i="7" s="1"/>
  <c r="G29" i="7"/>
  <c r="G35" i="7"/>
  <c r="G17" i="7"/>
  <c r="G16" i="7"/>
  <c r="G30" i="7" l="1"/>
  <c r="G32" i="7" s="1"/>
  <c r="G37" i="7"/>
  <c r="C53" i="7"/>
  <c r="V5" i="4"/>
  <c r="L29" i="4"/>
  <c r="M29" i="4" s="1"/>
  <c r="N29" i="4" s="1"/>
  <c r="O29" i="4" s="1"/>
  <c r="P29" i="4" s="1"/>
  <c r="Q29" i="4" s="1"/>
  <c r="R29" i="4" s="1"/>
  <c r="S29" i="4" s="1"/>
  <c r="T29" i="4" s="1"/>
  <c r="U29" i="4" s="1"/>
  <c r="G7" i="4"/>
  <c r="K107" i="4" s="1"/>
  <c r="C13" i="4"/>
  <c r="C17" i="4" s="1"/>
  <c r="K31" i="4" s="1"/>
  <c r="C51" i="4"/>
  <c r="C52" i="4" s="1"/>
  <c r="L6" i="4" s="1"/>
  <c r="C58" i="4"/>
  <c r="C60" i="4"/>
  <c r="C108" i="4"/>
  <c r="D107" i="4"/>
  <c r="P107" i="4" s="1"/>
  <c r="G38" i="7" l="1"/>
  <c r="G39" i="7" s="1"/>
  <c r="K50" i="4"/>
  <c r="K34" i="4"/>
  <c r="C79" i="4"/>
  <c r="L17" i="4"/>
  <c r="M6" i="4"/>
  <c r="C23" i="4"/>
  <c r="C61" i="4"/>
  <c r="C68" i="4" s="1"/>
  <c r="L107" i="4" s="1"/>
  <c r="C14" i="4"/>
  <c r="C32" i="4" s="1"/>
  <c r="K108" i="4"/>
  <c r="C109" i="4"/>
  <c r="D108" i="4"/>
  <c r="P108" i="4" s="1"/>
  <c r="C54" i="7" l="1"/>
  <c r="C55" i="7" s="1"/>
  <c r="L26" i="4"/>
  <c r="M17" i="4"/>
  <c r="L31" i="4"/>
  <c r="N6" i="4"/>
  <c r="L7" i="4"/>
  <c r="K109" i="4"/>
  <c r="K110" i="4" s="1"/>
  <c r="C110" i="4"/>
  <c r="D109" i="4"/>
  <c r="P109" i="4" s="1"/>
  <c r="L108" i="4"/>
  <c r="C34" i="4"/>
  <c r="C25" i="4"/>
  <c r="C24" i="4"/>
  <c r="M26" i="4" l="1"/>
  <c r="N17" i="4"/>
  <c r="K38" i="4"/>
  <c r="L13" i="4"/>
  <c r="M31" i="4"/>
  <c r="L12" i="4"/>
  <c r="L25" i="4"/>
  <c r="M7" i="4"/>
  <c r="L9" i="4"/>
  <c r="O6" i="4"/>
  <c r="E107" i="4"/>
  <c r="C36" i="4"/>
  <c r="C70" i="4"/>
  <c r="L109" i="4"/>
  <c r="C111" i="4"/>
  <c r="K111" i="4" s="1"/>
  <c r="D110" i="4"/>
  <c r="P110" i="4" s="1"/>
  <c r="L15" i="4" l="1"/>
  <c r="L19" i="4" s="1"/>
  <c r="L21" i="4" s="1"/>
  <c r="L23" i="4" s="1"/>
  <c r="N31" i="4"/>
  <c r="N26" i="4"/>
  <c r="O17" i="4"/>
  <c r="L38" i="4"/>
  <c r="K39" i="4"/>
  <c r="P6" i="4"/>
  <c r="N7" i="4"/>
  <c r="M9" i="4"/>
  <c r="C73" i="4"/>
  <c r="C80" i="4"/>
  <c r="C82" i="4" s="1"/>
  <c r="C85" i="4" s="1"/>
  <c r="C88" i="4" s="1"/>
  <c r="L110" i="4"/>
  <c r="C37" i="4"/>
  <c r="F107" i="4" s="1"/>
  <c r="C69" i="4"/>
  <c r="C112" i="4"/>
  <c r="D111" i="4"/>
  <c r="P111" i="4" s="1"/>
  <c r="G107" i="4"/>
  <c r="N107" i="4" s="1"/>
  <c r="L36" i="4" l="1"/>
  <c r="M36" i="4" s="1"/>
  <c r="N36" i="4" s="1"/>
  <c r="O36" i="4" s="1"/>
  <c r="P36" i="4" s="1"/>
  <c r="Q36" i="4" s="1"/>
  <c r="R36" i="4" s="1"/>
  <c r="S36" i="4" s="1"/>
  <c r="T36" i="4" s="1"/>
  <c r="U36" i="4" s="1"/>
  <c r="V36" i="4" s="1"/>
  <c r="L28" i="4"/>
  <c r="L33" i="4" s="1"/>
  <c r="P17" i="4"/>
  <c r="O26" i="4"/>
  <c r="O31" i="4"/>
  <c r="M13" i="4"/>
  <c r="M25" i="4" s="1"/>
  <c r="L37" i="4"/>
  <c r="O7" i="4"/>
  <c r="N9" i="4"/>
  <c r="Q6" i="4"/>
  <c r="H107" i="4"/>
  <c r="I107" i="4" s="1"/>
  <c r="F108" i="4"/>
  <c r="M107" i="4"/>
  <c r="Q107" i="4" s="1"/>
  <c r="C84" i="4"/>
  <c r="C72" i="4"/>
  <c r="C113" i="4"/>
  <c r="D112" i="4"/>
  <c r="P112" i="4" s="1"/>
  <c r="L111" i="4"/>
  <c r="K112" i="4"/>
  <c r="K113" i="4" s="1"/>
  <c r="P31" i="4" l="1"/>
  <c r="P26" i="4"/>
  <c r="Q17" i="4"/>
  <c r="M38" i="4"/>
  <c r="N13" i="4" s="1"/>
  <c r="N15" i="4" s="1"/>
  <c r="N19" i="4" s="1"/>
  <c r="M15" i="4"/>
  <c r="M19" i="4" s="1"/>
  <c r="M21" i="4" s="1"/>
  <c r="M23" i="4" s="1"/>
  <c r="L34" i="4"/>
  <c r="L39" i="4" s="1"/>
  <c r="R6" i="4"/>
  <c r="P7" i="4"/>
  <c r="O9" i="4"/>
  <c r="C87" i="4"/>
  <c r="E84" i="4"/>
  <c r="R107" i="4"/>
  <c r="S107" i="4" s="1"/>
  <c r="L112" i="4"/>
  <c r="C114" i="4"/>
  <c r="D113" i="4"/>
  <c r="P113" i="4" s="1"/>
  <c r="F109" i="4"/>
  <c r="M108" i="4"/>
  <c r="Q108" i="4" s="1"/>
  <c r="B107" i="4"/>
  <c r="E108" i="4"/>
  <c r="M28" i="4" l="1"/>
  <c r="M33" i="4" s="1"/>
  <c r="M34" i="4" s="1"/>
  <c r="M39" i="4" s="1"/>
  <c r="Q31" i="4"/>
  <c r="Q26" i="4"/>
  <c r="R17" i="4"/>
  <c r="N25" i="4"/>
  <c r="N38" i="4" s="1"/>
  <c r="M37" i="4"/>
  <c r="Q7" i="4"/>
  <c r="P9" i="4"/>
  <c r="S6" i="4"/>
  <c r="T107" i="4"/>
  <c r="L113" i="4"/>
  <c r="F110" i="4"/>
  <c r="M109" i="4"/>
  <c r="Q109" i="4" s="1"/>
  <c r="G108" i="4"/>
  <c r="C115" i="4"/>
  <c r="D114" i="4"/>
  <c r="P114" i="4" s="1"/>
  <c r="K114" i="4"/>
  <c r="K115" i="4" s="1"/>
  <c r="S17" i="4" l="1"/>
  <c r="R26" i="4"/>
  <c r="R31" i="4"/>
  <c r="O13" i="4"/>
  <c r="N21" i="4"/>
  <c r="N23" i="4" s="1"/>
  <c r="N28" i="4" s="1"/>
  <c r="N33" i="4" s="1"/>
  <c r="N34" i="4" s="1"/>
  <c r="N39" i="4" s="1"/>
  <c r="T6" i="4"/>
  <c r="R7" i="4"/>
  <c r="Q9" i="4"/>
  <c r="D115" i="4"/>
  <c r="P115" i="4" s="1"/>
  <c r="C116" i="4"/>
  <c r="K116" i="4" s="1"/>
  <c r="N108" i="4"/>
  <c r="H108" i="4"/>
  <c r="I108" i="4" s="1"/>
  <c r="F111" i="4"/>
  <c r="M110" i="4"/>
  <c r="Q110" i="4" s="1"/>
  <c r="L114" i="4"/>
  <c r="S31" i="4" l="1"/>
  <c r="N37" i="4"/>
  <c r="O25" i="4"/>
  <c r="O15" i="4"/>
  <c r="O19" i="4" s="1"/>
  <c r="S26" i="4"/>
  <c r="T17" i="4"/>
  <c r="S7" i="4"/>
  <c r="R9" i="4"/>
  <c r="U6" i="4"/>
  <c r="K44" i="4" s="1"/>
  <c r="L115" i="4"/>
  <c r="B108" i="4"/>
  <c r="E109" i="4"/>
  <c r="R108" i="4"/>
  <c r="D116" i="4"/>
  <c r="P116" i="4" s="1"/>
  <c r="C117" i="4"/>
  <c r="F112" i="4"/>
  <c r="M111" i="4"/>
  <c r="Q111" i="4" s="1"/>
  <c r="O38" i="4" l="1"/>
  <c r="U17" i="4"/>
  <c r="U26" i="4" s="1"/>
  <c r="T26" i="4"/>
  <c r="T31" i="4"/>
  <c r="O21" i="4"/>
  <c r="O23" i="4" s="1"/>
  <c r="T7" i="4"/>
  <c r="S9" i="4"/>
  <c r="C118" i="4"/>
  <c r="D117" i="4"/>
  <c r="P117" i="4" s="1"/>
  <c r="K117" i="4"/>
  <c r="K118" i="4" s="1"/>
  <c r="F113" i="4"/>
  <c r="M112" i="4"/>
  <c r="Q112" i="4" s="1"/>
  <c r="S108" i="4"/>
  <c r="T108" i="4"/>
  <c r="G109" i="4"/>
  <c r="L116" i="4"/>
  <c r="U31" i="4" l="1"/>
  <c r="O28" i="4"/>
  <c r="O33" i="4" s="1"/>
  <c r="O37" i="4"/>
  <c r="P13" i="4"/>
  <c r="U7" i="4"/>
  <c r="T9" i="4"/>
  <c r="L117" i="4"/>
  <c r="F114" i="4"/>
  <c r="M113" i="4"/>
  <c r="Q113" i="4" s="1"/>
  <c r="N109" i="4"/>
  <c r="H109" i="4"/>
  <c r="I109" i="4" s="1"/>
  <c r="C119" i="4"/>
  <c r="D118" i="4"/>
  <c r="P118" i="4" s="1"/>
  <c r="P15" i="4" l="1"/>
  <c r="P19" i="4" s="1"/>
  <c r="P25" i="4"/>
  <c r="O34" i="4"/>
  <c r="O39" i="4" s="1"/>
  <c r="U9" i="4"/>
  <c r="L118" i="4"/>
  <c r="D119" i="4"/>
  <c r="P119" i="4" s="1"/>
  <c r="C120" i="4"/>
  <c r="E110" i="4"/>
  <c r="B109" i="4"/>
  <c r="R109" i="4"/>
  <c r="F115" i="4"/>
  <c r="M114" i="4"/>
  <c r="Q114" i="4" s="1"/>
  <c r="K119" i="4"/>
  <c r="K120" i="4" s="1"/>
  <c r="P21" i="4" l="1"/>
  <c r="P23" i="4" s="1"/>
  <c r="P38" i="4"/>
  <c r="S109" i="4"/>
  <c r="T109" i="4"/>
  <c r="G110" i="4"/>
  <c r="F116" i="4"/>
  <c r="M115" i="4"/>
  <c r="Q115" i="4" s="1"/>
  <c r="C121" i="4"/>
  <c r="D120" i="4"/>
  <c r="P120" i="4" s="1"/>
  <c r="L119" i="4"/>
  <c r="P28" i="4" l="1"/>
  <c r="P33" i="4" s="1"/>
  <c r="P34" i="4" s="1"/>
  <c r="P39" i="4" s="1"/>
  <c r="P37" i="4"/>
  <c r="Q13" i="4"/>
  <c r="N110" i="4"/>
  <c r="H110" i="4"/>
  <c r="I110" i="4" s="1"/>
  <c r="L120" i="4"/>
  <c r="C122" i="4"/>
  <c r="D121" i="4"/>
  <c r="P121" i="4" s="1"/>
  <c r="F117" i="4"/>
  <c r="M116" i="4"/>
  <c r="Q116" i="4" s="1"/>
  <c r="K121" i="4"/>
  <c r="K122" i="4" s="1"/>
  <c r="Q15" i="4" l="1"/>
  <c r="Q19" i="4" s="1"/>
  <c r="Q25" i="4"/>
  <c r="L121" i="4"/>
  <c r="C123" i="4"/>
  <c r="D122" i="4"/>
  <c r="P122" i="4" s="1"/>
  <c r="E111" i="4"/>
  <c r="B110" i="4"/>
  <c r="R110" i="4"/>
  <c r="F118" i="4"/>
  <c r="M117" i="4"/>
  <c r="Q117" i="4" s="1"/>
  <c r="Q38" i="4" l="1"/>
  <c r="Q21" i="4"/>
  <c r="Q23" i="4" s="1"/>
  <c r="F119" i="4"/>
  <c r="M118" i="4"/>
  <c r="G111" i="4"/>
  <c r="C124" i="4"/>
  <c r="D123" i="4"/>
  <c r="P123" i="4" s="1"/>
  <c r="K123" i="4"/>
  <c r="K124" i="4" s="1"/>
  <c r="T110" i="4"/>
  <c r="S110" i="4"/>
  <c r="L122" i="4"/>
  <c r="R13" i="4" l="1"/>
  <c r="Q28" i="4"/>
  <c r="Q33" i="4" s="1"/>
  <c r="Q34" i="4" s="1"/>
  <c r="Q39" i="4" s="1"/>
  <c r="Q37" i="4"/>
  <c r="N111" i="4"/>
  <c r="H111" i="4"/>
  <c r="I111" i="4" s="1"/>
  <c r="L123" i="4"/>
  <c r="D124" i="4"/>
  <c r="P124" i="4" s="1"/>
  <c r="C125" i="4"/>
  <c r="K125" i="4" s="1"/>
  <c r="F120" i="4"/>
  <c r="M119" i="4"/>
  <c r="R15" i="4" l="1"/>
  <c r="R19" i="4" s="1"/>
  <c r="R25" i="4"/>
  <c r="C126" i="4"/>
  <c r="D125" i="4"/>
  <c r="P125" i="4" s="1"/>
  <c r="F121" i="4"/>
  <c r="M120" i="4"/>
  <c r="K126" i="4"/>
  <c r="E112" i="4"/>
  <c r="B111" i="4"/>
  <c r="R111" i="4"/>
  <c r="L124" i="4"/>
  <c r="R38" i="4" l="1"/>
  <c r="R21" i="4"/>
  <c r="R23" i="4" s="1"/>
  <c r="L125" i="4"/>
  <c r="T111" i="4"/>
  <c r="S111" i="4"/>
  <c r="G112" i="4"/>
  <c r="F122" i="4"/>
  <c r="M121" i="4"/>
  <c r="D126" i="4"/>
  <c r="P126" i="4" s="1"/>
  <c r="C127" i="4"/>
  <c r="K127" i="4" s="1"/>
  <c r="R28" i="4" l="1"/>
  <c r="R33" i="4" s="1"/>
  <c r="R34" i="4" s="1"/>
  <c r="R39" i="4" s="1"/>
  <c r="R37" i="4"/>
  <c r="S13" i="4"/>
  <c r="N112" i="4"/>
  <c r="H112" i="4"/>
  <c r="I112" i="4" s="1"/>
  <c r="L126" i="4"/>
  <c r="D127" i="4"/>
  <c r="P127" i="4" s="1"/>
  <c r="C128" i="4"/>
  <c r="F123" i="4"/>
  <c r="M122" i="4"/>
  <c r="S15" i="4" l="1"/>
  <c r="S19" i="4" s="1"/>
  <c r="S25" i="4"/>
  <c r="B112" i="4"/>
  <c r="E113" i="4"/>
  <c r="R112" i="4"/>
  <c r="D128" i="4"/>
  <c r="P128" i="4" s="1"/>
  <c r="C129" i="4"/>
  <c r="F124" i="4"/>
  <c r="M123" i="4"/>
  <c r="L127" i="4"/>
  <c r="K128" i="4"/>
  <c r="K129" i="4" s="1"/>
  <c r="S38" i="4" l="1"/>
  <c r="S21" i="4"/>
  <c r="S23" i="4" s="1"/>
  <c r="F125" i="4"/>
  <c r="M124" i="4"/>
  <c r="S112" i="4"/>
  <c r="T112" i="4"/>
  <c r="D129" i="4"/>
  <c r="P129" i="4" s="1"/>
  <c r="C130" i="4"/>
  <c r="G113" i="4"/>
  <c r="K130" i="4"/>
  <c r="L128" i="4"/>
  <c r="T13" i="4" l="1"/>
  <c r="S28" i="4"/>
  <c r="S33" i="4" s="1"/>
  <c r="S34" i="4" s="1"/>
  <c r="S39" i="4" s="1"/>
  <c r="S37" i="4"/>
  <c r="D130" i="4"/>
  <c r="P130" i="4" s="1"/>
  <c r="C131" i="4"/>
  <c r="N113" i="4"/>
  <c r="H113" i="4"/>
  <c r="I113" i="4" s="1"/>
  <c r="L129" i="4"/>
  <c r="F126" i="4"/>
  <c r="M125" i="4"/>
  <c r="T15" i="4" l="1"/>
  <c r="T19" i="4" s="1"/>
  <c r="T25" i="4"/>
  <c r="L130" i="4"/>
  <c r="F127" i="4"/>
  <c r="M126" i="4"/>
  <c r="D131" i="4"/>
  <c r="P131" i="4" s="1"/>
  <c r="C132" i="4"/>
  <c r="B113" i="4"/>
  <c r="E114" i="4"/>
  <c r="R113" i="4"/>
  <c r="K131" i="4"/>
  <c r="K132" i="4" s="1"/>
  <c r="T21" i="4" l="1"/>
  <c r="T23" i="4" s="1"/>
  <c r="T38" i="4"/>
  <c r="T113" i="4"/>
  <c r="S113" i="4"/>
  <c r="C133" i="4"/>
  <c r="D132" i="4"/>
  <c r="P132" i="4" s="1"/>
  <c r="F128" i="4"/>
  <c r="M127" i="4"/>
  <c r="G114" i="4"/>
  <c r="L131" i="4"/>
  <c r="T28" i="4" l="1"/>
  <c r="T33" i="4" s="1"/>
  <c r="T34" i="4" s="1"/>
  <c r="T39" i="4" s="1"/>
  <c r="T37" i="4"/>
  <c r="U13" i="4"/>
  <c r="C134" i="4"/>
  <c r="D133" i="4"/>
  <c r="P133" i="4" s="1"/>
  <c r="N114" i="4"/>
  <c r="H114" i="4"/>
  <c r="I114" i="4" s="1"/>
  <c r="F129" i="4"/>
  <c r="M128" i="4"/>
  <c r="L132" i="4"/>
  <c r="K133" i="4"/>
  <c r="U15" i="4" l="1"/>
  <c r="U19" i="4" s="1"/>
  <c r="U21" i="4" s="1"/>
  <c r="U23" i="4" s="1"/>
  <c r="U25" i="4"/>
  <c r="U38" i="4" s="1"/>
  <c r="K134" i="4"/>
  <c r="F130" i="4"/>
  <c r="M129" i="4"/>
  <c r="L133" i="4"/>
  <c r="E115" i="4"/>
  <c r="B114" i="4"/>
  <c r="R114" i="4"/>
  <c r="C135" i="4"/>
  <c r="D134" i="4"/>
  <c r="P134" i="4" s="1"/>
  <c r="U28" i="4" l="1"/>
  <c r="U33" i="4" s="1"/>
  <c r="K45" i="4"/>
  <c r="K47" i="4" s="1"/>
  <c r="U37" i="4"/>
  <c r="L134" i="4"/>
  <c r="T114" i="4"/>
  <c r="S114" i="4"/>
  <c r="F131" i="4"/>
  <c r="M130" i="4"/>
  <c r="G115" i="4"/>
  <c r="C136" i="4"/>
  <c r="D135" i="4"/>
  <c r="P135" i="4" s="1"/>
  <c r="K135" i="4"/>
  <c r="K136" i="4" s="1"/>
  <c r="K48" i="4" l="1"/>
  <c r="K51" i="4"/>
  <c r="V33" i="4"/>
  <c r="V34" i="4" s="1"/>
  <c r="U34" i="4"/>
  <c r="U39" i="4" s="1"/>
  <c r="D136" i="4"/>
  <c r="P136" i="4" s="1"/>
  <c r="C137" i="4"/>
  <c r="K137" i="4" s="1"/>
  <c r="N115" i="4"/>
  <c r="H115" i="4"/>
  <c r="I115" i="4" s="1"/>
  <c r="F132" i="4"/>
  <c r="M131" i="4"/>
  <c r="L135" i="4"/>
  <c r="V39" i="4" l="1"/>
  <c r="V37" i="4"/>
  <c r="L136" i="4"/>
  <c r="F133" i="4"/>
  <c r="M132" i="4"/>
  <c r="B115" i="4"/>
  <c r="E116" i="4"/>
  <c r="R115" i="4"/>
  <c r="D137" i="4"/>
  <c r="P137" i="4" s="1"/>
  <c r="C138" i="4"/>
  <c r="K138" i="4" s="1"/>
  <c r="D138" i="4" l="1"/>
  <c r="P138" i="4" s="1"/>
  <c r="C139" i="4"/>
  <c r="G116" i="4"/>
  <c r="F134" i="4"/>
  <c r="M133" i="4"/>
  <c r="K139" i="4"/>
  <c r="T115" i="4"/>
  <c r="S115" i="4"/>
  <c r="L137" i="4"/>
  <c r="L138" i="4" l="1"/>
  <c r="N116" i="4"/>
  <c r="H116" i="4"/>
  <c r="I116" i="4" s="1"/>
  <c r="F135" i="4"/>
  <c r="M134" i="4"/>
  <c r="D139" i="4"/>
  <c r="P139" i="4" s="1"/>
  <c r="C140" i="4"/>
  <c r="C141" i="4" l="1"/>
  <c r="D140" i="4"/>
  <c r="P140" i="4" s="1"/>
  <c r="F136" i="4"/>
  <c r="M135" i="4"/>
  <c r="L139" i="4"/>
  <c r="E117" i="4"/>
  <c r="B116" i="4"/>
  <c r="R116" i="4"/>
  <c r="K140" i="4"/>
  <c r="K141" i="4" s="1"/>
  <c r="S116" i="4" l="1"/>
  <c r="T116" i="4"/>
  <c r="F137" i="4"/>
  <c r="M136" i="4"/>
  <c r="L140" i="4"/>
  <c r="G117" i="4"/>
  <c r="D141" i="4"/>
  <c r="P141" i="4" s="1"/>
  <c r="C142" i="4"/>
  <c r="K142" i="4" s="1"/>
  <c r="L141" i="4" l="1"/>
  <c r="F138" i="4"/>
  <c r="M137" i="4"/>
  <c r="C143" i="4"/>
  <c r="D142" i="4"/>
  <c r="P142" i="4" s="1"/>
  <c r="N117" i="4"/>
  <c r="H117" i="4"/>
  <c r="I117" i="4" s="1"/>
  <c r="E118" i="4" l="1"/>
  <c r="B117" i="4"/>
  <c r="R117" i="4"/>
  <c r="D143" i="4"/>
  <c r="P143" i="4" s="1"/>
  <c r="C144" i="4"/>
  <c r="L142" i="4"/>
  <c r="F139" i="4"/>
  <c r="M138" i="4"/>
  <c r="K143" i="4"/>
  <c r="K144" i="4" s="1"/>
  <c r="F140" i="4" l="1"/>
  <c r="M139" i="4"/>
  <c r="L143" i="4"/>
  <c r="S117" i="4"/>
  <c r="T117" i="4"/>
  <c r="D144" i="4"/>
  <c r="P144" i="4" s="1"/>
  <c r="C145" i="4"/>
  <c r="G118" i="4"/>
  <c r="L144" i="4" l="1"/>
  <c r="D145" i="4"/>
  <c r="P145" i="4" s="1"/>
  <c r="C146" i="4"/>
  <c r="N118" i="4"/>
  <c r="H118" i="4"/>
  <c r="I118" i="4" s="1"/>
  <c r="K145" i="4"/>
  <c r="F141" i="4"/>
  <c r="M140" i="4"/>
  <c r="K146" i="4" l="1"/>
  <c r="F142" i="4"/>
  <c r="M141" i="4"/>
  <c r="B118" i="4"/>
  <c r="E119" i="4"/>
  <c r="O118" i="4"/>
  <c r="Q118" i="4" s="1"/>
  <c r="R118" i="4" s="1"/>
  <c r="D146" i="4"/>
  <c r="P146" i="4" s="1"/>
  <c r="C147" i="4"/>
  <c r="L145" i="4"/>
  <c r="K147" i="4" l="1"/>
  <c r="L146" i="4"/>
  <c r="T118" i="4"/>
  <c r="S118" i="4"/>
  <c r="C148" i="4"/>
  <c r="D147" i="4"/>
  <c r="P147" i="4" s="1"/>
  <c r="G119" i="4"/>
  <c r="F143" i="4"/>
  <c r="M142" i="4"/>
  <c r="N119" i="4" l="1"/>
  <c r="H119" i="4"/>
  <c r="I119" i="4" s="1"/>
  <c r="C149" i="4"/>
  <c r="D148" i="4"/>
  <c r="P148" i="4" s="1"/>
  <c r="L147" i="4"/>
  <c r="F144" i="4"/>
  <c r="M143" i="4"/>
  <c r="K148" i="4"/>
  <c r="K149" i="4" l="1"/>
  <c r="K150" i="4" s="1"/>
  <c r="L148" i="4"/>
  <c r="C150" i="4"/>
  <c r="D149" i="4"/>
  <c r="P149" i="4" s="1"/>
  <c r="F145" i="4"/>
  <c r="M144" i="4"/>
  <c r="E120" i="4"/>
  <c r="B119" i="4"/>
  <c r="O119" i="4"/>
  <c r="Q119" i="4" s="1"/>
  <c r="R119" i="4" s="1"/>
  <c r="G120" i="4" l="1"/>
  <c r="C151" i="4"/>
  <c r="K151" i="4" s="1"/>
  <c r="D150" i="4"/>
  <c r="P150" i="4" s="1"/>
  <c r="T119" i="4"/>
  <c r="S119" i="4"/>
  <c r="U119" i="4"/>
  <c r="L149" i="4"/>
  <c r="F146" i="4"/>
  <c r="M145" i="4"/>
  <c r="F147" i="4" l="1"/>
  <c r="M146" i="4"/>
  <c r="L150" i="4"/>
  <c r="D151" i="4"/>
  <c r="P151" i="4" s="1"/>
  <c r="C152" i="4"/>
  <c r="N120" i="4"/>
  <c r="H120" i="4"/>
  <c r="I120" i="4" s="1"/>
  <c r="B120" i="4" l="1"/>
  <c r="E121" i="4"/>
  <c r="O120" i="4"/>
  <c r="Q120" i="4" s="1"/>
  <c r="R120" i="4" s="1"/>
  <c r="C153" i="4"/>
  <c r="D152" i="4"/>
  <c r="P152" i="4" s="1"/>
  <c r="K152" i="4"/>
  <c r="K153" i="4" s="1"/>
  <c r="L151" i="4"/>
  <c r="F148" i="4"/>
  <c r="M147" i="4"/>
  <c r="F149" i="4" l="1"/>
  <c r="M148" i="4"/>
  <c r="D153" i="4"/>
  <c r="P153" i="4" s="1"/>
  <c r="C154" i="4"/>
  <c r="U120" i="4"/>
  <c r="T120" i="4"/>
  <c r="S120" i="4"/>
  <c r="K154" i="4"/>
  <c r="G121" i="4"/>
  <c r="L152" i="4"/>
  <c r="N121" i="4" l="1"/>
  <c r="H121" i="4"/>
  <c r="I121" i="4" s="1"/>
  <c r="C155" i="4"/>
  <c r="K155" i="4" s="1"/>
  <c r="D154" i="4"/>
  <c r="P154" i="4" s="1"/>
  <c r="F150" i="4"/>
  <c r="M149" i="4"/>
  <c r="L153" i="4"/>
  <c r="F151" i="4" l="1"/>
  <c r="M150" i="4"/>
  <c r="B121" i="4"/>
  <c r="E122" i="4"/>
  <c r="L154" i="4"/>
  <c r="D155" i="4"/>
  <c r="P155" i="4" s="1"/>
  <c r="C156" i="4"/>
  <c r="O121" i="4"/>
  <c r="Q121" i="4" s="1"/>
  <c r="R121" i="4" s="1"/>
  <c r="C157" i="4" l="1"/>
  <c r="D156" i="4"/>
  <c r="P156" i="4" s="1"/>
  <c r="S121" i="4"/>
  <c r="T121" i="4"/>
  <c r="U121" i="4"/>
  <c r="L155" i="4"/>
  <c r="G122" i="4"/>
  <c r="F152" i="4"/>
  <c r="M151" i="4"/>
  <c r="K156" i="4"/>
  <c r="K157" i="4" l="1"/>
  <c r="L156" i="4"/>
  <c r="N122" i="4"/>
  <c r="H122" i="4"/>
  <c r="I122" i="4" s="1"/>
  <c r="F153" i="4"/>
  <c r="M152" i="4"/>
  <c r="D157" i="4"/>
  <c r="P157" i="4" s="1"/>
  <c r="C158" i="4"/>
  <c r="O122" i="4" l="1"/>
  <c r="Q122" i="4" s="1"/>
  <c r="R122" i="4" s="1"/>
  <c r="C159" i="4"/>
  <c r="D158" i="4"/>
  <c r="P158" i="4" s="1"/>
  <c r="F154" i="4"/>
  <c r="M153" i="4"/>
  <c r="K158" i="4"/>
  <c r="K159" i="4" s="1"/>
  <c r="E123" i="4"/>
  <c r="B122" i="4"/>
  <c r="L157" i="4"/>
  <c r="L158" i="4" l="1"/>
  <c r="C160" i="4"/>
  <c r="K160" i="4" s="1"/>
  <c r="D159" i="4"/>
  <c r="P159" i="4" s="1"/>
  <c r="S122" i="4"/>
  <c r="T122" i="4"/>
  <c r="U122" i="4"/>
  <c r="G123" i="4"/>
  <c r="F155" i="4"/>
  <c r="M154" i="4"/>
  <c r="F156" i="4" l="1"/>
  <c r="M155" i="4"/>
  <c r="N123" i="4"/>
  <c r="H123" i="4"/>
  <c r="I123" i="4" s="1"/>
  <c r="L159" i="4"/>
  <c r="C161" i="4"/>
  <c r="D160" i="4"/>
  <c r="P160" i="4" s="1"/>
  <c r="E124" i="4" l="1"/>
  <c r="B123" i="4"/>
  <c r="D161" i="4"/>
  <c r="P161" i="4" s="1"/>
  <c r="C162" i="4"/>
  <c r="O123" i="4"/>
  <c r="Q123" i="4" s="1"/>
  <c r="R123" i="4" s="1"/>
  <c r="F157" i="4"/>
  <c r="M156" i="4"/>
  <c r="L160" i="4"/>
  <c r="K161" i="4"/>
  <c r="K162" i="4" l="1"/>
  <c r="L161" i="4"/>
  <c r="F158" i="4"/>
  <c r="M157" i="4"/>
  <c r="U123" i="4"/>
  <c r="T123" i="4"/>
  <c r="S123" i="4"/>
  <c r="G124" i="4"/>
  <c r="D162" i="4"/>
  <c r="P162" i="4" s="1"/>
  <c r="C163" i="4"/>
  <c r="K163" i="4" l="1"/>
  <c r="F159" i="4"/>
  <c r="M158" i="4"/>
  <c r="C164" i="4"/>
  <c r="D163" i="4"/>
  <c r="P163" i="4" s="1"/>
  <c r="L162" i="4"/>
  <c r="N124" i="4"/>
  <c r="H124" i="4"/>
  <c r="I124" i="4" s="1"/>
  <c r="L163" i="4" l="1"/>
  <c r="B124" i="4"/>
  <c r="E125" i="4"/>
  <c r="F160" i="4"/>
  <c r="M159" i="4"/>
  <c r="O124" i="4"/>
  <c r="Q124" i="4" s="1"/>
  <c r="R124" i="4" s="1"/>
  <c r="C165" i="4"/>
  <c r="D164" i="4"/>
  <c r="P164" i="4" s="1"/>
  <c r="K164" i="4"/>
  <c r="K165" i="4" s="1"/>
  <c r="D165" i="4" l="1"/>
  <c r="P165" i="4" s="1"/>
  <c r="C166" i="4"/>
  <c r="U124" i="4"/>
  <c r="T124" i="4"/>
  <c r="S124" i="4"/>
  <c r="F161" i="4"/>
  <c r="M160" i="4"/>
  <c r="G125" i="4"/>
  <c r="L164" i="4"/>
  <c r="F162" i="4" l="1"/>
  <c r="M161" i="4"/>
  <c r="N125" i="4"/>
  <c r="H125" i="4"/>
  <c r="I125" i="4" s="1"/>
  <c r="C167" i="4"/>
  <c r="D166" i="4"/>
  <c r="P166" i="4" s="1"/>
  <c r="L165" i="4"/>
  <c r="K166" i="4"/>
  <c r="K167" i="4" l="1"/>
  <c r="O125" i="4"/>
  <c r="Q125" i="4" s="1"/>
  <c r="R125" i="4" s="1"/>
  <c r="L166" i="4"/>
  <c r="D167" i="4"/>
  <c r="P167" i="4" s="1"/>
  <c r="C168" i="4"/>
  <c r="E126" i="4"/>
  <c r="B125" i="4"/>
  <c r="F163" i="4"/>
  <c r="M162" i="4"/>
  <c r="K168" i="4" l="1"/>
  <c r="L167" i="4"/>
  <c r="C169" i="4"/>
  <c r="D168" i="4"/>
  <c r="P168" i="4" s="1"/>
  <c r="F164" i="4"/>
  <c r="M163" i="4"/>
  <c r="G126" i="4"/>
  <c r="S125" i="4"/>
  <c r="T125" i="4"/>
  <c r="U125" i="4"/>
  <c r="D169" i="4" l="1"/>
  <c r="P169" i="4" s="1"/>
  <c r="C170" i="4"/>
  <c r="N126" i="4"/>
  <c r="H126" i="4"/>
  <c r="I126" i="4" s="1"/>
  <c r="F165" i="4"/>
  <c r="M164" i="4"/>
  <c r="K169" i="4"/>
  <c r="L168" i="4"/>
  <c r="K170" i="4" l="1"/>
  <c r="K171" i="4" s="1"/>
  <c r="O126" i="4"/>
  <c r="Q126" i="4" s="1"/>
  <c r="R126" i="4" s="1"/>
  <c r="L169" i="4"/>
  <c r="F166" i="4"/>
  <c r="M165" i="4"/>
  <c r="C171" i="4"/>
  <c r="D170" i="4"/>
  <c r="P170" i="4" s="1"/>
  <c r="E127" i="4"/>
  <c r="B126" i="4"/>
  <c r="L170" i="4" l="1"/>
  <c r="S126" i="4"/>
  <c r="T126" i="4"/>
  <c r="U126" i="4"/>
  <c r="F167" i="4"/>
  <c r="M166" i="4"/>
  <c r="G127" i="4"/>
  <c r="D171" i="4"/>
  <c r="P171" i="4" s="1"/>
  <c r="C172" i="4"/>
  <c r="N127" i="4" l="1"/>
  <c r="H127" i="4"/>
  <c r="I127" i="4" s="1"/>
  <c r="C173" i="4"/>
  <c r="D172" i="4"/>
  <c r="P172" i="4" s="1"/>
  <c r="K172" i="4"/>
  <c r="K173" i="4" s="1"/>
  <c r="L171" i="4"/>
  <c r="F168" i="4"/>
  <c r="M167" i="4"/>
  <c r="D173" i="4" l="1"/>
  <c r="P173" i="4" s="1"/>
  <c r="C174" i="4"/>
  <c r="L172" i="4"/>
  <c r="F169" i="4"/>
  <c r="M168" i="4"/>
  <c r="B127" i="4"/>
  <c r="E128" i="4"/>
  <c r="O127" i="4"/>
  <c r="Q127" i="4" s="1"/>
  <c r="R127" i="4" s="1"/>
  <c r="C175" i="4" l="1"/>
  <c r="D174" i="4"/>
  <c r="P174" i="4" s="1"/>
  <c r="T127" i="4"/>
  <c r="U127" i="4"/>
  <c r="S127" i="4"/>
  <c r="L173" i="4"/>
  <c r="K174" i="4"/>
  <c r="K175" i="4" s="1"/>
  <c r="G128" i="4"/>
  <c r="F170" i="4"/>
  <c r="M169" i="4"/>
  <c r="L174" i="4" l="1"/>
  <c r="F171" i="4"/>
  <c r="M170" i="4"/>
  <c r="N128" i="4"/>
  <c r="H128" i="4"/>
  <c r="I128" i="4" s="1"/>
  <c r="C176" i="4"/>
  <c r="K176" i="4" s="1"/>
  <c r="D175" i="4"/>
  <c r="P175" i="4" s="1"/>
  <c r="F172" i="4" l="1"/>
  <c r="M171" i="4"/>
  <c r="O128" i="4"/>
  <c r="Q128" i="4" s="1"/>
  <c r="R128" i="4" s="1"/>
  <c r="C177" i="4"/>
  <c r="D176" i="4"/>
  <c r="P176" i="4" s="1"/>
  <c r="B128" i="4"/>
  <c r="E129" i="4"/>
  <c r="L175" i="4"/>
  <c r="L176" i="4" l="1"/>
  <c r="G129" i="4"/>
  <c r="D177" i="4"/>
  <c r="P177" i="4" s="1"/>
  <c r="C178" i="4"/>
  <c r="T128" i="4"/>
  <c r="S128" i="4"/>
  <c r="U128" i="4"/>
  <c r="F173" i="4"/>
  <c r="M172" i="4"/>
  <c r="K177" i="4"/>
  <c r="K178" i="4" s="1"/>
  <c r="F174" i="4" l="1"/>
  <c r="M173" i="4"/>
  <c r="N129" i="4"/>
  <c r="H129" i="4"/>
  <c r="I129" i="4" s="1"/>
  <c r="C179" i="4"/>
  <c r="D178" i="4"/>
  <c r="P178" i="4" s="1"/>
  <c r="K179" i="4"/>
  <c r="L177" i="4"/>
  <c r="O129" i="4" l="1"/>
  <c r="Q129" i="4" s="1"/>
  <c r="R129" i="4" s="1"/>
  <c r="L178" i="4"/>
  <c r="D179" i="4"/>
  <c r="P179" i="4" s="1"/>
  <c r="C180" i="4"/>
  <c r="K180" i="4" s="1"/>
  <c r="B129" i="4"/>
  <c r="E130" i="4"/>
  <c r="F175" i="4"/>
  <c r="M174" i="4"/>
  <c r="F176" i="4" l="1"/>
  <c r="M175" i="4"/>
  <c r="G130" i="4"/>
  <c r="C181" i="4"/>
  <c r="D180" i="4"/>
  <c r="P180" i="4" s="1"/>
  <c r="L179" i="4"/>
  <c r="U129" i="4"/>
  <c r="S129" i="4"/>
  <c r="T129" i="4"/>
  <c r="L180" i="4" l="1"/>
  <c r="C182" i="4"/>
  <c r="D181" i="4"/>
  <c r="P181" i="4" s="1"/>
  <c r="F177" i="4"/>
  <c r="M176" i="4"/>
  <c r="N130" i="4"/>
  <c r="H130" i="4"/>
  <c r="I130" i="4" s="1"/>
  <c r="K181" i="4"/>
  <c r="K182" i="4" s="1"/>
  <c r="O130" i="4" l="1"/>
  <c r="Q130" i="4" s="1"/>
  <c r="R130" i="4" s="1"/>
  <c r="E131" i="4"/>
  <c r="B130" i="4"/>
  <c r="F178" i="4"/>
  <c r="M177" i="4"/>
  <c r="L181" i="4"/>
  <c r="D182" i="4"/>
  <c r="P182" i="4" s="1"/>
  <c r="C183" i="4"/>
  <c r="L182" i="4" l="1"/>
  <c r="D183" i="4"/>
  <c r="P183" i="4" s="1"/>
  <c r="C184" i="4"/>
  <c r="K183" i="4"/>
  <c r="G131" i="4"/>
  <c r="F179" i="4"/>
  <c r="M178" i="4"/>
  <c r="U130" i="4"/>
  <c r="S130" i="4"/>
  <c r="T130" i="4"/>
  <c r="K184" i="4" l="1"/>
  <c r="F180" i="4"/>
  <c r="M179" i="4"/>
  <c r="N131" i="4"/>
  <c r="H131" i="4"/>
  <c r="I131" i="4" s="1"/>
  <c r="C185" i="4"/>
  <c r="D184" i="4"/>
  <c r="P184" i="4" s="1"/>
  <c r="L183" i="4"/>
  <c r="D185" i="4" l="1"/>
  <c r="P185" i="4" s="1"/>
  <c r="C186" i="4"/>
  <c r="L184" i="4"/>
  <c r="K185" i="4"/>
  <c r="K186" i="4" s="1"/>
  <c r="B131" i="4"/>
  <c r="E132" i="4"/>
  <c r="O131" i="4"/>
  <c r="Q131" i="4" s="1"/>
  <c r="R131" i="4" s="1"/>
  <c r="F181" i="4"/>
  <c r="M180" i="4"/>
  <c r="F182" i="4" l="1"/>
  <c r="M181" i="4"/>
  <c r="G132" i="4"/>
  <c r="L185" i="4"/>
  <c r="C187" i="4"/>
  <c r="K187" i="4" s="1"/>
  <c r="D186" i="4"/>
  <c r="P186" i="4" s="1"/>
  <c r="T131" i="4"/>
  <c r="S131" i="4"/>
  <c r="U131" i="4"/>
  <c r="D187" i="4" l="1"/>
  <c r="P187" i="4" s="1"/>
  <c r="C188" i="4"/>
  <c r="N132" i="4"/>
  <c r="H132" i="4"/>
  <c r="I132" i="4" s="1"/>
  <c r="L186" i="4"/>
  <c r="F183" i="4"/>
  <c r="M182" i="4"/>
  <c r="L187" i="4" l="1"/>
  <c r="D188" i="4"/>
  <c r="P188" i="4" s="1"/>
  <c r="C189" i="4"/>
  <c r="F184" i="4"/>
  <c r="M183" i="4"/>
  <c r="B132" i="4"/>
  <c r="E133" i="4"/>
  <c r="O132" i="4"/>
  <c r="Q132" i="4" s="1"/>
  <c r="R132" i="4" s="1"/>
  <c r="K188" i="4"/>
  <c r="K189" i="4" s="1"/>
  <c r="C190" i="4" l="1"/>
  <c r="K190" i="4" s="1"/>
  <c r="D189" i="4"/>
  <c r="P189" i="4" s="1"/>
  <c r="G133" i="4"/>
  <c r="F185" i="4"/>
  <c r="M184" i="4"/>
  <c r="T132" i="4"/>
  <c r="S132" i="4"/>
  <c r="U132" i="4"/>
  <c r="L188" i="4"/>
  <c r="L189" i="4" l="1"/>
  <c r="N133" i="4"/>
  <c r="H133" i="4"/>
  <c r="I133" i="4" s="1"/>
  <c r="D190" i="4"/>
  <c r="P190" i="4" s="1"/>
  <c r="C191" i="4"/>
  <c r="F186" i="4"/>
  <c r="M185" i="4"/>
  <c r="L190" i="4" l="1"/>
  <c r="O133" i="4"/>
  <c r="Q133" i="4" s="1"/>
  <c r="R133" i="4" s="1"/>
  <c r="F187" i="4"/>
  <c r="M186" i="4"/>
  <c r="B133" i="4"/>
  <c r="E134" i="4"/>
  <c r="C192" i="4"/>
  <c r="D191" i="4"/>
  <c r="P191" i="4" s="1"/>
  <c r="K191" i="4"/>
  <c r="K192" i="4" s="1"/>
  <c r="D192" i="4" l="1"/>
  <c r="P192" i="4" s="1"/>
  <c r="C193" i="4"/>
  <c r="K193" i="4" s="1"/>
  <c r="L191" i="4"/>
  <c r="G134" i="4"/>
  <c r="F188" i="4"/>
  <c r="M187" i="4"/>
  <c r="U133" i="4"/>
  <c r="S133" i="4"/>
  <c r="T133" i="4"/>
  <c r="F189" i="4" l="1"/>
  <c r="M188" i="4"/>
  <c r="N134" i="4"/>
  <c r="H134" i="4"/>
  <c r="I134" i="4" s="1"/>
  <c r="L192" i="4"/>
  <c r="D193" i="4"/>
  <c r="P193" i="4" s="1"/>
  <c r="C194" i="4"/>
  <c r="L193" i="4" l="1"/>
  <c r="B134" i="4"/>
  <c r="E135" i="4"/>
  <c r="D194" i="4"/>
  <c r="P194" i="4" s="1"/>
  <c r="C195" i="4"/>
  <c r="K194" i="4"/>
  <c r="O134" i="4"/>
  <c r="Q134" i="4" s="1"/>
  <c r="R134" i="4" s="1"/>
  <c r="F190" i="4"/>
  <c r="M189" i="4"/>
  <c r="K195" i="4" l="1"/>
  <c r="F191" i="4"/>
  <c r="M190" i="4"/>
  <c r="S134" i="4"/>
  <c r="U134" i="4"/>
  <c r="T134" i="4"/>
  <c r="C196" i="4"/>
  <c r="D195" i="4"/>
  <c r="P195" i="4" s="1"/>
  <c r="G135" i="4"/>
  <c r="L194" i="4"/>
  <c r="D196" i="4" l="1"/>
  <c r="P196" i="4" s="1"/>
  <c r="C197" i="4"/>
  <c r="L195" i="4"/>
  <c r="N135" i="4"/>
  <c r="H135" i="4"/>
  <c r="I135" i="4" s="1"/>
  <c r="K196" i="4"/>
  <c r="K197" i="4" s="1"/>
  <c r="F192" i="4"/>
  <c r="M191" i="4"/>
  <c r="F193" i="4" l="1"/>
  <c r="M192" i="4"/>
  <c r="B135" i="4"/>
  <c r="E136" i="4"/>
  <c r="O135" i="4"/>
  <c r="Q135" i="4" s="1"/>
  <c r="R135" i="4" s="1"/>
  <c r="D197" i="4"/>
  <c r="P197" i="4" s="1"/>
  <c r="C198" i="4"/>
  <c r="K198" i="4" s="1"/>
  <c r="L196" i="4"/>
  <c r="U135" i="4" l="1"/>
  <c r="T135" i="4"/>
  <c r="S135" i="4"/>
  <c r="C199" i="4"/>
  <c r="D198" i="4"/>
  <c r="P198" i="4" s="1"/>
  <c r="G136" i="4"/>
  <c r="L197" i="4"/>
  <c r="F194" i="4"/>
  <c r="M193" i="4"/>
  <c r="F195" i="4" l="1"/>
  <c r="M194" i="4"/>
  <c r="C200" i="4"/>
  <c r="D199" i="4"/>
  <c r="P199" i="4" s="1"/>
  <c r="L198" i="4"/>
  <c r="N136" i="4"/>
  <c r="H136" i="4"/>
  <c r="I136" i="4" s="1"/>
  <c r="K199" i="4"/>
  <c r="K200" i="4" l="1"/>
  <c r="L199" i="4"/>
  <c r="B136" i="4"/>
  <c r="E137" i="4"/>
  <c r="O136" i="4"/>
  <c r="Q136" i="4" s="1"/>
  <c r="R136" i="4" s="1"/>
  <c r="F196" i="4"/>
  <c r="M195" i="4"/>
  <c r="C201" i="4"/>
  <c r="D200" i="4"/>
  <c r="P200" i="4" s="1"/>
  <c r="K201" i="4" l="1"/>
  <c r="C202" i="4"/>
  <c r="D201" i="4"/>
  <c r="P201" i="4" s="1"/>
  <c r="F197" i="4"/>
  <c r="M196" i="4"/>
  <c r="S136" i="4"/>
  <c r="U136" i="4"/>
  <c r="T136" i="4"/>
  <c r="G137" i="4"/>
  <c r="L200" i="4"/>
  <c r="L201" i="4" l="1"/>
  <c r="C203" i="4"/>
  <c r="D202" i="4"/>
  <c r="P202" i="4" s="1"/>
  <c r="N137" i="4"/>
  <c r="H137" i="4"/>
  <c r="I137" i="4" s="1"/>
  <c r="F198" i="4"/>
  <c r="M197" i="4"/>
  <c r="K202" i="4"/>
  <c r="K203" i="4" s="1"/>
  <c r="O137" i="4" l="1"/>
  <c r="Q137" i="4" s="1"/>
  <c r="R137" i="4" s="1"/>
  <c r="L202" i="4"/>
  <c r="F199" i="4"/>
  <c r="M198" i="4"/>
  <c r="E138" i="4"/>
  <c r="B137" i="4"/>
  <c r="D203" i="4"/>
  <c r="P203" i="4" s="1"/>
  <c r="C204" i="4"/>
  <c r="L203" i="4" l="1"/>
  <c r="S137" i="4"/>
  <c r="T137" i="4"/>
  <c r="U137" i="4"/>
  <c r="G138" i="4"/>
  <c r="F200" i="4"/>
  <c r="M199" i="4"/>
  <c r="C205" i="4"/>
  <c r="D204" i="4"/>
  <c r="P204" i="4" s="1"/>
  <c r="K204" i="4"/>
  <c r="K205" i="4" s="1"/>
  <c r="N138" i="4" l="1"/>
  <c r="H138" i="4"/>
  <c r="I138" i="4" s="1"/>
  <c r="L204" i="4"/>
  <c r="F201" i="4"/>
  <c r="M200" i="4"/>
  <c r="D205" i="4"/>
  <c r="P205" i="4" s="1"/>
  <c r="C206" i="4"/>
  <c r="C207" i="4" l="1"/>
  <c r="D206" i="4"/>
  <c r="P206" i="4" s="1"/>
  <c r="F202" i="4"/>
  <c r="M201" i="4"/>
  <c r="B138" i="4"/>
  <c r="E139" i="4"/>
  <c r="O138" i="4"/>
  <c r="Q138" i="4" s="1"/>
  <c r="R138" i="4" s="1"/>
  <c r="L205" i="4"/>
  <c r="K206" i="4"/>
  <c r="K207" i="4" s="1"/>
  <c r="L206" i="4" l="1"/>
  <c r="U138" i="4"/>
  <c r="T138" i="4"/>
  <c r="S138" i="4"/>
  <c r="C208" i="4"/>
  <c r="D207" i="4"/>
  <c r="P207" i="4" s="1"/>
  <c r="G139" i="4"/>
  <c r="F203" i="4"/>
  <c r="M202" i="4"/>
  <c r="C209" i="4" l="1"/>
  <c r="D208" i="4"/>
  <c r="P208" i="4" s="1"/>
  <c r="F204" i="4"/>
  <c r="M203" i="4"/>
  <c r="K208" i="4"/>
  <c r="K209" i="4" s="1"/>
  <c r="L207" i="4"/>
  <c r="N139" i="4"/>
  <c r="H139" i="4"/>
  <c r="I139" i="4" s="1"/>
  <c r="B139" i="4" l="1"/>
  <c r="E140" i="4"/>
  <c r="O139" i="4"/>
  <c r="Q139" i="4" s="1"/>
  <c r="R139" i="4" s="1"/>
  <c r="C210" i="4"/>
  <c r="K210" i="4" s="1"/>
  <c r="D209" i="4"/>
  <c r="P209" i="4" s="1"/>
  <c r="L208" i="4"/>
  <c r="F205" i="4"/>
  <c r="M204" i="4"/>
  <c r="U139" i="4" l="1"/>
  <c r="T139" i="4"/>
  <c r="S139" i="4"/>
  <c r="F206" i="4"/>
  <c r="M205" i="4"/>
  <c r="D210" i="4"/>
  <c r="P210" i="4" s="1"/>
  <c r="C211" i="4"/>
  <c r="G140" i="4"/>
  <c r="L209" i="4"/>
  <c r="L210" i="4" l="1"/>
  <c r="C212" i="4"/>
  <c r="D211" i="4"/>
  <c r="P211" i="4" s="1"/>
  <c r="N140" i="4"/>
  <c r="H140" i="4"/>
  <c r="I140" i="4" s="1"/>
  <c r="F207" i="4"/>
  <c r="M206" i="4"/>
  <c r="K211" i="4"/>
  <c r="K212" i="4" s="1"/>
  <c r="F208" i="4" l="1"/>
  <c r="M207" i="4"/>
  <c r="O140" i="4"/>
  <c r="Q140" i="4" s="1"/>
  <c r="R140" i="4" s="1"/>
  <c r="L211" i="4"/>
  <c r="E141" i="4"/>
  <c r="B140" i="4"/>
  <c r="C213" i="4"/>
  <c r="K213" i="4" s="1"/>
  <c r="D212" i="4"/>
  <c r="P212" i="4" s="1"/>
  <c r="C214" i="4" l="1"/>
  <c r="D213" i="4"/>
  <c r="P213" i="4" s="1"/>
  <c r="L212" i="4"/>
  <c r="G141" i="4"/>
  <c r="T140" i="4"/>
  <c r="U140" i="4"/>
  <c r="S140" i="4"/>
  <c r="F209" i="4"/>
  <c r="M208" i="4"/>
  <c r="N141" i="4" l="1"/>
  <c r="H141" i="4"/>
  <c r="I141" i="4" s="1"/>
  <c r="F210" i="4"/>
  <c r="M209" i="4"/>
  <c r="C215" i="4"/>
  <c r="D214" i="4"/>
  <c r="P214" i="4" s="1"/>
  <c r="L213" i="4"/>
  <c r="K214" i="4"/>
  <c r="K215" i="4" l="1"/>
  <c r="F211" i="4"/>
  <c r="M210" i="4"/>
  <c r="C216" i="4"/>
  <c r="D215" i="4"/>
  <c r="P215" i="4" s="1"/>
  <c r="L214" i="4"/>
  <c r="B141" i="4"/>
  <c r="E142" i="4"/>
  <c r="O141" i="4"/>
  <c r="Q141" i="4" s="1"/>
  <c r="R141" i="4" s="1"/>
  <c r="K216" i="4" l="1"/>
  <c r="L215" i="4"/>
  <c r="T141" i="4"/>
  <c r="U141" i="4"/>
  <c r="S141" i="4"/>
  <c r="G142" i="4"/>
  <c r="D216" i="4"/>
  <c r="P216" i="4" s="1"/>
  <c r="C217" i="4"/>
  <c r="F212" i="4"/>
  <c r="M211" i="4"/>
  <c r="D217" i="4" l="1"/>
  <c r="P217" i="4" s="1"/>
  <c r="C218" i="4"/>
  <c r="K217" i="4"/>
  <c r="N142" i="4"/>
  <c r="H142" i="4"/>
  <c r="I142" i="4" s="1"/>
  <c r="F213" i="4"/>
  <c r="M212" i="4"/>
  <c r="L216" i="4"/>
  <c r="K218" i="4" l="1"/>
  <c r="K219" i="4" s="1"/>
  <c r="L217" i="4"/>
  <c r="F214" i="4"/>
  <c r="M213" i="4"/>
  <c r="E143" i="4"/>
  <c r="B142" i="4"/>
  <c r="D218" i="4"/>
  <c r="P218" i="4" s="1"/>
  <c r="C219" i="4"/>
  <c r="O142" i="4"/>
  <c r="Q142" i="4" s="1"/>
  <c r="R142" i="4" s="1"/>
  <c r="F215" i="4" l="1"/>
  <c r="M214" i="4"/>
  <c r="G143" i="4"/>
  <c r="U142" i="4"/>
  <c r="S142" i="4"/>
  <c r="T142" i="4"/>
  <c r="C220" i="4"/>
  <c r="D219" i="4"/>
  <c r="P219" i="4" s="1"/>
  <c r="L218" i="4"/>
  <c r="L219" i="4" l="1"/>
  <c r="C221" i="4"/>
  <c r="D220" i="4"/>
  <c r="P220" i="4" s="1"/>
  <c r="F216" i="4"/>
  <c r="M215" i="4"/>
  <c r="N143" i="4"/>
  <c r="H143" i="4"/>
  <c r="I143" i="4" s="1"/>
  <c r="K220" i="4"/>
  <c r="K221" i="4" s="1"/>
  <c r="O143" i="4" l="1"/>
  <c r="Q143" i="4" s="1"/>
  <c r="R143" i="4" s="1"/>
  <c r="B143" i="4"/>
  <c r="E144" i="4"/>
  <c r="F217" i="4"/>
  <c r="M216" i="4"/>
  <c r="L220" i="4"/>
  <c r="D221" i="4"/>
  <c r="P221" i="4" s="1"/>
  <c r="C222" i="4"/>
  <c r="K222" i="4" s="1"/>
  <c r="L221" i="4" l="1"/>
  <c r="G144" i="4"/>
  <c r="U143" i="4"/>
  <c r="T143" i="4"/>
  <c r="S143" i="4"/>
  <c r="C223" i="4"/>
  <c r="K223" i="4" s="1"/>
  <c r="D222" i="4"/>
  <c r="P222" i="4" s="1"/>
  <c r="F218" i="4"/>
  <c r="M217" i="4"/>
  <c r="N144" i="4" l="1"/>
  <c r="H144" i="4"/>
  <c r="I144" i="4" s="1"/>
  <c r="F219" i="4"/>
  <c r="M218" i="4"/>
  <c r="D223" i="4"/>
  <c r="P223" i="4" s="1"/>
  <c r="C224" i="4"/>
  <c r="L222" i="4"/>
  <c r="B144" i="4" l="1"/>
  <c r="E145" i="4"/>
  <c r="L223" i="4"/>
  <c r="O144" i="4"/>
  <c r="Q144" i="4" s="1"/>
  <c r="R144" i="4" s="1"/>
  <c r="C225" i="4"/>
  <c r="D224" i="4"/>
  <c r="P224" i="4" s="1"/>
  <c r="F220" i="4"/>
  <c r="M219" i="4"/>
  <c r="K224" i="4"/>
  <c r="K225" i="4" s="1"/>
  <c r="C226" i="4" l="1"/>
  <c r="D225" i="4"/>
  <c r="P225" i="4" s="1"/>
  <c r="L224" i="4"/>
  <c r="F221" i="4"/>
  <c r="M220" i="4"/>
  <c r="U144" i="4"/>
  <c r="T144" i="4"/>
  <c r="S144" i="4"/>
  <c r="G145" i="4"/>
  <c r="F222" i="4" l="1"/>
  <c r="M221" i="4"/>
  <c r="N145" i="4"/>
  <c r="H145" i="4"/>
  <c r="I145" i="4" s="1"/>
  <c r="C227" i="4"/>
  <c r="D226" i="4"/>
  <c r="P226" i="4" s="1"/>
  <c r="L225" i="4"/>
  <c r="K226" i="4"/>
  <c r="K227" i="4" l="1"/>
  <c r="O145" i="4"/>
  <c r="Q145" i="4" s="1"/>
  <c r="R145" i="4" s="1"/>
  <c r="C228" i="4"/>
  <c r="D227" i="4"/>
  <c r="P227" i="4" s="1"/>
  <c r="L226" i="4"/>
  <c r="B145" i="4"/>
  <c r="E146" i="4"/>
  <c r="F223" i="4"/>
  <c r="M222" i="4"/>
  <c r="K228" i="4" l="1"/>
  <c r="F224" i="4"/>
  <c r="M223" i="4"/>
  <c r="G146" i="4"/>
  <c r="L227" i="4"/>
  <c r="C229" i="4"/>
  <c r="D228" i="4"/>
  <c r="P228" i="4" s="1"/>
  <c r="T145" i="4"/>
  <c r="S145" i="4"/>
  <c r="U145" i="4"/>
  <c r="L228" i="4" l="1"/>
  <c r="D229" i="4"/>
  <c r="P229" i="4" s="1"/>
  <c r="C230" i="4"/>
  <c r="N146" i="4"/>
  <c r="H146" i="4"/>
  <c r="I146" i="4" s="1"/>
  <c r="K229" i="4"/>
  <c r="F225" i="4"/>
  <c r="M224" i="4"/>
  <c r="K230" i="4" l="1"/>
  <c r="F226" i="4"/>
  <c r="M225" i="4"/>
  <c r="B146" i="4"/>
  <c r="E147" i="4"/>
  <c r="O146" i="4"/>
  <c r="Q146" i="4" s="1"/>
  <c r="R146" i="4" s="1"/>
  <c r="D230" i="4"/>
  <c r="P230" i="4" s="1"/>
  <c r="C231" i="4"/>
  <c r="L229" i="4"/>
  <c r="K231" i="4" l="1"/>
  <c r="U146" i="4"/>
  <c r="T146" i="4"/>
  <c r="S146" i="4"/>
  <c r="C232" i="4"/>
  <c r="D231" i="4"/>
  <c r="P231" i="4" s="1"/>
  <c r="G147" i="4"/>
  <c r="L230" i="4"/>
  <c r="F227" i="4"/>
  <c r="M226" i="4"/>
  <c r="L231" i="4" l="1"/>
  <c r="F228" i="4"/>
  <c r="M227" i="4"/>
  <c r="C233" i="4"/>
  <c r="D232" i="4"/>
  <c r="P232" i="4" s="1"/>
  <c r="N147" i="4"/>
  <c r="H147" i="4"/>
  <c r="I147" i="4" s="1"/>
  <c r="K232" i="4"/>
  <c r="K233" i="4" s="1"/>
  <c r="F229" i="4" l="1"/>
  <c r="M228" i="4"/>
  <c r="B147" i="4"/>
  <c r="E148" i="4"/>
  <c r="C234" i="4"/>
  <c r="D233" i="4"/>
  <c r="P233" i="4" s="1"/>
  <c r="O147" i="4"/>
  <c r="Q147" i="4" s="1"/>
  <c r="R147" i="4" s="1"/>
  <c r="L232" i="4"/>
  <c r="L233" i="4" l="1"/>
  <c r="U147" i="4"/>
  <c r="T147" i="4"/>
  <c r="S147" i="4"/>
  <c r="C235" i="4"/>
  <c r="D234" i="4"/>
  <c r="P234" i="4" s="1"/>
  <c r="G148" i="4"/>
  <c r="F230" i="4"/>
  <c r="M229" i="4"/>
  <c r="K234" i="4"/>
  <c r="K235" i="4" l="1"/>
  <c r="C236" i="4"/>
  <c r="D235" i="4"/>
  <c r="P235" i="4" s="1"/>
  <c r="F231" i="4"/>
  <c r="M230" i="4"/>
  <c r="N148" i="4"/>
  <c r="H148" i="4"/>
  <c r="I148" i="4" s="1"/>
  <c r="L234" i="4"/>
  <c r="L235" i="4" l="1"/>
  <c r="B148" i="4"/>
  <c r="E149" i="4"/>
  <c r="C237" i="4"/>
  <c r="D236" i="4"/>
  <c r="P236" i="4" s="1"/>
  <c r="O148" i="4"/>
  <c r="Q148" i="4" s="1"/>
  <c r="R148" i="4" s="1"/>
  <c r="F232" i="4"/>
  <c r="M231" i="4"/>
  <c r="K236" i="4"/>
  <c r="K237" i="4" s="1"/>
  <c r="F233" i="4" l="1"/>
  <c r="M232" i="4"/>
  <c r="U148" i="4"/>
  <c r="S148" i="4"/>
  <c r="T148" i="4"/>
  <c r="C238" i="4"/>
  <c r="D237" i="4"/>
  <c r="P237" i="4" s="1"/>
  <c r="G149" i="4"/>
  <c r="L236" i="4"/>
  <c r="N149" i="4" l="1"/>
  <c r="H149" i="4"/>
  <c r="I149" i="4" s="1"/>
  <c r="F234" i="4"/>
  <c r="M233" i="4"/>
  <c r="L237" i="4"/>
  <c r="D238" i="4"/>
  <c r="P238" i="4" s="1"/>
  <c r="C239" i="4"/>
  <c r="K238" i="4"/>
  <c r="K239" i="4" l="1"/>
  <c r="F235" i="4"/>
  <c r="M234" i="4"/>
  <c r="L238" i="4"/>
  <c r="E150" i="4"/>
  <c r="B149" i="4"/>
  <c r="C240" i="4"/>
  <c r="D239" i="4"/>
  <c r="P239" i="4" s="1"/>
  <c r="O149" i="4"/>
  <c r="Q149" i="4" s="1"/>
  <c r="R149" i="4" s="1"/>
  <c r="G150" i="4" l="1"/>
  <c r="T149" i="4"/>
  <c r="S149" i="4"/>
  <c r="U149" i="4"/>
  <c r="C241" i="4"/>
  <c r="D240" i="4"/>
  <c r="P240" i="4" s="1"/>
  <c r="F236" i="4"/>
  <c r="M235" i="4"/>
  <c r="L239" i="4"/>
  <c r="K240" i="4"/>
  <c r="K241" i="4" l="1"/>
  <c r="D241" i="4"/>
  <c r="P241" i="4" s="1"/>
  <c r="C242" i="4"/>
  <c r="L240" i="4"/>
  <c r="F237" i="4"/>
  <c r="M236" i="4"/>
  <c r="N150" i="4"/>
  <c r="H150" i="4"/>
  <c r="I150" i="4" s="1"/>
  <c r="F238" i="4" l="1"/>
  <c r="M237" i="4"/>
  <c r="O150" i="4"/>
  <c r="Q150" i="4" s="1"/>
  <c r="R150" i="4" s="1"/>
  <c r="D242" i="4"/>
  <c r="P242" i="4" s="1"/>
  <c r="C243" i="4"/>
  <c r="E151" i="4"/>
  <c r="B150" i="4"/>
  <c r="L241" i="4"/>
  <c r="K242" i="4"/>
  <c r="K243" i="4" s="1"/>
  <c r="C244" i="4" l="1"/>
  <c r="D243" i="4"/>
  <c r="P243" i="4" s="1"/>
  <c r="L242" i="4"/>
  <c r="G151" i="4"/>
  <c r="U150" i="4"/>
  <c r="S150" i="4"/>
  <c r="T150" i="4"/>
  <c r="F239" i="4"/>
  <c r="M238" i="4"/>
  <c r="L243" i="4" l="1"/>
  <c r="C245" i="4"/>
  <c r="D244" i="4"/>
  <c r="P244" i="4" s="1"/>
  <c r="F240" i="4"/>
  <c r="M239" i="4"/>
  <c r="N151" i="4"/>
  <c r="H151" i="4"/>
  <c r="I151" i="4" s="1"/>
  <c r="K244" i="4"/>
  <c r="K245" i="4" s="1"/>
  <c r="O151" i="4" l="1"/>
  <c r="Q151" i="4" s="1"/>
  <c r="R151" i="4" s="1"/>
  <c r="B151" i="4"/>
  <c r="E152" i="4"/>
  <c r="F241" i="4"/>
  <c r="M240" i="4"/>
  <c r="L244" i="4"/>
  <c r="C246" i="4"/>
  <c r="D245" i="4"/>
  <c r="P245" i="4" s="1"/>
  <c r="L245" i="4" l="1"/>
  <c r="G152" i="4"/>
  <c r="C247" i="4"/>
  <c r="D246" i="4"/>
  <c r="P246" i="4" s="1"/>
  <c r="K246" i="4"/>
  <c r="K247" i="4" s="1"/>
  <c r="U151" i="4"/>
  <c r="T151" i="4"/>
  <c r="S151" i="4"/>
  <c r="F242" i="4"/>
  <c r="M241" i="4"/>
  <c r="N152" i="4" l="1"/>
  <c r="H152" i="4"/>
  <c r="I152" i="4" s="1"/>
  <c r="F243" i="4"/>
  <c r="M242" i="4"/>
  <c r="C248" i="4"/>
  <c r="D247" i="4"/>
  <c r="P247" i="4" s="1"/>
  <c r="L246" i="4"/>
  <c r="C249" i="4" l="1"/>
  <c r="D248" i="4"/>
  <c r="P248" i="4" s="1"/>
  <c r="L247" i="4"/>
  <c r="K248" i="4"/>
  <c r="B152" i="4"/>
  <c r="E153" i="4"/>
  <c r="F244" i="4"/>
  <c r="M243" i="4"/>
  <c r="O152" i="4"/>
  <c r="Q152" i="4" s="1"/>
  <c r="R152" i="4" s="1"/>
  <c r="K249" i="4" l="1"/>
  <c r="L248" i="4"/>
  <c r="T152" i="4"/>
  <c r="U152" i="4"/>
  <c r="S152" i="4"/>
  <c r="F245" i="4"/>
  <c r="M244" i="4"/>
  <c r="G153" i="4"/>
  <c r="C250" i="4"/>
  <c r="D249" i="4"/>
  <c r="P249" i="4" s="1"/>
  <c r="F246" i="4" l="1"/>
  <c r="M245" i="4"/>
  <c r="N153" i="4"/>
  <c r="H153" i="4"/>
  <c r="I153" i="4" s="1"/>
  <c r="L249" i="4"/>
  <c r="C251" i="4"/>
  <c r="D250" i="4"/>
  <c r="P250" i="4" s="1"/>
  <c r="K250" i="4"/>
  <c r="K251" i="4" s="1"/>
  <c r="O153" i="4" l="1"/>
  <c r="Q153" i="4" s="1"/>
  <c r="R153" i="4" s="1"/>
  <c r="L250" i="4"/>
  <c r="C252" i="4"/>
  <c r="D251" i="4"/>
  <c r="P251" i="4" s="1"/>
  <c r="E154" i="4"/>
  <c r="B153" i="4"/>
  <c r="F247" i="4"/>
  <c r="M246" i="4"/>
  <c r="F248" i="4" l="1"/>
  <c r="M247" i="4"/>
  <c r="L251" i="4"/>
  <c r="C253" i="4"/>
  <c r="D252" i="4"/>
  <c r="P252" i="4" s="1"/>
  <c r="G154" i="4"/>
  <c r="K252" i="4"/>
  <c r="K253" i="4" s="1"/>
  <c r="T153" i="4"/>
  <c r="S153" i="4"/>
  <c r="U153" i="4"/>
  <c r="C254" i="4" l="1"/>
  <c r="D253" i="4"/>
  <c r="P253" i="4" s="1"/>
  <c r="N154" i="4"/>
  <c r="H154" i="4"/>
  <c r="I154" i="4" s="1"/>
  <c r="L252" i="4"/>
  <c r="F249" i="4"/>
  <c r="M248" i="4"/>
  <c r="L253" i="4" l="1"/>
  <c r="F250" i="4"/>
  <c r="M249" i="4"/>
  <c r="O154" i="4"/>
  <c r="Q154" i="4" s="1"/>
  <c r="R154" i="4" s="1"/>
  <c r="C255" i="4"/>
  <c r="D254" i="4"/>
  <c r="P254" i="4" s="1"/>
  <c r="B154" i="4"/>
  <c r="E155" i="4"/>
  <c r="K254" i="4"/>
  <c r="K255" i="4" s="1"/>
  <c r="G155" i="4" l="1"/>
  <c r="C256" i="4"/>
  <c r="D255" i="4"/>
  <c r="P255" i="4" s="1"/>
  <c r="T154" i="4"/>
  <c r="S154" i="4"/>
  <c r="U154" i="4"/>
  <c r="F251" i="4"/>
  <c r="M250" i="4"/>
  <c r="L254" i="4"/>
  <c r="K256" i="4"/>
  <c r="C257" i="4" l="1"/>
  <c r="D256" i="4"/>
  <c r="P256" i="4" s="1"/>
  <c r="L255" i="4"/>
  <c r="F252" i="4"/>
  <c r="M251" i="4"/>
  <c r="N155" i="4"/>
  <c r="H155" i="4"/>
  <c r="I155" i="4" s="1"/>
  <c r="O155" i="4" l="1"/>
  <c r="Q155" i="4" s="1"/>
  <c r="R155" i="4" s="1"/>
  <c r="B155" i="4"/>
  <c r="E156" i="4"/>
  <c r="F253" i="4"/>
  <c r="M252" i="4"/>
  <c r="D257" i="4"/>
  <c r="P257" i="4" s="1"/>
  <c r="C258" i="4"/>
  <c r="L256" i="4"/>
  <c r="K257" i="4"/>
  <c r="K258" i="4" s="1"/>
  <c r="F254" i="4" l="1"/>
  <c r="M253" i="4"/>
  <c r="L257" i="4"/>
  <c r="G156" i="4"/>
  <c r="T155" i="4"/>
  <c r="S155" i="4"/>
  <c r="U155" i="4"/>
  <c r="C259" i="4"/>
  <c r="D258" i="4"/>
  <c r="P258" i="4" s="1"/>
  <c r="L258" i="4" l="1"/>
  <c r="N156" i="4"/>
  <c r="H156" i="4"/>
  <c r="I156" i="4" s="1"/>
  <c r="D259" i="4"/>
  <c r="P259" i="4" s="1"/>
  <c r="C260" i="4"/>
  <c r="K259" i="4"/>
  <c r="F255" i="4"/>
  <c r="M254" i="4"/>
  <c r="K260" i="4" l="1"/>
  <c r="C261" i="4"/>
  <c r="D260" i="4"/>
  <c r="P260" i="4" s="1"/>
  <c r="O156" i="4"/>
  <c r="Q156" i="4" s="1"/>
  <c r="R156" i="4" s="1"/>
  <c r="F256" i="4"/>
  <c r="M255" i="4"/>
  <c r="L259" i="4"/>
  <c r="B156" i="4"/>
  <c r="E157" i="4"/>
  <c r="L260" i="4" l="1"/>
  <c r="F257" i="4"/>
  <c r="M256" i="4"/>
  <c r="U156" i="4"/>
  <c r="S156" i="4"/>
  <c r="T156" i="4"/>
  <c r="D261" i="4"/>
  <c r="P261" i="4" s="1"/>
  <c r="C262" i="4"/>
  <c r="G157" i="4"/>
  <c r="K261" i="4"/>
  <c r="K262" i="4" s="1"/>
  <c r="F258" i="4" l="1"/>
  <c r="M257" i="4"/>
  <c r="C263" i="4"/>
  <c r="D262" i="4"/>
  <c r="P262" i="4" s="1"/>
  <c r="K263" i="4"/>
  <c r="N157" i="4"/>
  <c r="H157" i="4"/>
  <c r="I157" i="4" s="1"/>
  <c r="L261" i="4"/>
  <c r="L262" i="4" l="1"/>
  <c r="O157" i="4"/>
  <c r="Q157" i="4" s="1"/>
  <c r="R157" i="4" s="1"/>
  <c r="C264" i="4"/>
  <c r="D263" i="4"/>
  <c r="P263" i="4" s="1"/>
  <c r="K264" i="4"/>
  <c r="B157" i="4"/>
  <c r="E158" i="4"/>
  <c r="F259" i="4"/>
  <c r="M258" i="4"/>
  <c r="G158" i="4" l="1"/>
  <c r="F260" i="4"/>
  <c r="M259" i="4"/>
  <c r="L263" i="4"/>
  <c r="D264" i="4"/>
  <c r="P264" i="4" s="1"/>
  <c r="C265" i="4"/>
  <c r="S157" i="4"/>
  <c r="U157" i="4"/>
  <c r="T157" i="4"/>
  <c r="C266" i="4" l="1"/>
  <c r="D265" i="4"/>
  <c r="P265" i="4" s="1"/>
  <c r="F261" i="4"/>
  <c r="M260" i="4"/>
  <c r="N158" i="4"/>
  <c r="H158" i="4"/>
  <c r="I158" i="4" s="1"/>
  <c r="L264" i="4"/>
  <c r="K265" i="4"/>
  <c r="K266" i="4" l="1"/>
  <c r="K267" i="4" s="1"/>
  <c r="L265" i="4"/>
  <c r="B158" i="4"/>
  <c r="E159" i="4"/>
  <c r="F262" i="4"/>
  <c r="M261" i="4"/>
  <c r="O158" i="4"/>
  <c r="Q158" i="4" s="1"/>
  <c r="R158" i="4" s="1"/>
  <c r="C267" i="4"/>
  <c r="D266" i="4"/>
  <c r="P266" i="4" s="1"/>
  <c r="D267" i="4" l="1"/>
  <c r="P267" i="4" s="1"/>
  <c r="C268" i="4"/>
  <c r="K268" i="4"/>
  <c r="U158" i="4"/>
  <c r="T158" i="4"/>
  <c r="S158" i="4"/>
  <c r="F263" i="4"/>
  <c r="M262" i="4"/>
  <c r="G159" i="4"/>
  <c r="L266" i="4"/>
  <c r="F264" i="4" l="1"/>
  <c r="M263" i="4"/>
  <c r="N159" i="4"/>
  <c r="H159" i="4"/>
  <c r="I159" i="4" s="1"/>
  <c r="L267" i="4"/>
  <c r="C269" i="4"/>
  <c r="D268" i="4"/>
  <c r="P268" i="4" s="1"/>
  <c r="L268" i="4" l="1"/>
  <c r="C270" i="4"/>
  <c r="D269" i="4"/>
  <c r="P269" i="4" s="1"/>
  <c r="B159" i="4"/>
  <c r="E160" i="4"/>
  <c r="F265" i="4"/>
  <c r="M264" i="4"/>
  <c r="K269" i="4"/>
  <c r="K270" i="4" s="1"/>
  <c r="O159" i="4"/>
  <c r="Q159" i="4" s="1"/>
  <c r="R159" i="4" s="1"/>
  <c r="U159" i="4" l="1"/>
  <c r="T159" i="4"/>
  <c r="S159" i="4"/>
  <c r="F266" i="4"/>
  <c r="M265" i="4"/>
  <c r="G160" i="4"/>
  <c r="C271" i="4"/>
  <c r="K271" i="4" s="1"/>
  <c r="D270" i="4"/>
  <c r="P270" i="4" s="1"/>
  <c r="L269" i="4"/>
  <c r="C272" i="4" l="1"/>
  <c r="D271" i="4"/>
  <c r="P271" i="4" s="1"/>
  <c r="L270" i="4"/>
  <c r="N160" i="4"/>
  <c r="H160" i="4"/>
  <c r="I160" i="4" s="1"/>
  <c r="F267" i="4"/>
  <c r="M266" i="4"/>
  <c r="F268" i="4" l="1"/>
  <c r="M267" i="4"/>
  <c r="L271" i="4"/>
  <c r="C273" i="4"/>
  <c r="D272" i="4"/>
  <c r="P272" i="4" s="1"/>
  <c r="B160" i="4"/>
  <c r="E161" i="4"/>
  <c r="O160" i="4"/>
  <c r="Q160" i="4" s="1"/>
  <c r="R160" i="4" s="1"/>
  <c r="K272" i="4"/>
  <c r="K273" i="4" s="1"/>
  <c r="L272" i="4" l="1"/>
  <c r="G161" i="4"/>
  <c r="C274" i="4"/>
  <c r="D273" i="4"/>
  <c r="P273" i="4" s="1"/>
  <c r="K274" i="4"/>
  <c r="U160" i="4"/>
  <c r="S160" i="4"/>
  <c r="T160" i="4"/>
  <c r="F269" i="4"/>
  <c r="M268" i="4"/>
  <c r="N161" i="4" l="1"/>
  <c r="H161" i="4"/>
  <c r="I161" i="4" s="1"/>
  <c r="F270" i="4"/>
  <c r="M269" i="4"/>
  <c r="C275" i="4"/>
  <c r="D274" i="4"/>
  <c r="P274" i="4" s="1"/>
  <c r="L273" i="4"/>
  <c r="C276" i="4" l="1"/>
  <c r="D275" i="4"/>
  <c r="P275" i="4" s="1"/>
  <c r="F271" i="4"/>
  <c r="M270" i="4"/>
  <c r="L274" i="4"/>
  <c r="K275" i="4"/>
  <c r="B161" i="4"/>
  <c r="E162" i="4"/>
  <c r="O161" i="4"/>
  <c r="Q161" i="4" s="1"/>
  <c r="R161" i="4" s="1"/>
  <c r="K276" i="4" l="1"/>
  <c r="F272" i="4"/>
  <c r="M271" i="4"/>
  <c r="T161" i="4"/>
  <c r="U161" i="4"/>
  <c r="S161" i="4"/>
  <c r="L275" i="4"/>
  <c r="G162" i="4"/>
  <c r="D276" i="4"/>
  <c r="P276" i="4" s="1"/>
  <c r="C277" i="4"/>
  <c r="K277" i="4" l="1"/>
  <c r="N162" i="4"/>
  <c r="H162" i="4"/>
  <c r="I162" i="4" s="1"/>
  <c r="L276" i="4"/>
  <c r="C278" i="4"/>
  <c r="D277" i="4"/>
  <c r="P277" i="4" s="1"/>
  <c r="F273" i="4"/>
  <c r="M272" i="4"/>
  <c r="L277" i="4" l="1"/>
  <c r="C279" i="4"/>
  <c r="D278" i="4"/>
  <c r="P278" i="4" s="1"/>
  <c r="F274" i="4"/>
  <c r="M273" i="4"/>
  <c r="E163" i="4"/>
  <c r="B162" i="4"/>
  <c r="O162" i="4"/>
  <c r="Q162" i="4" s="1"/>
  <c r="R162" i="4" s="1"/>
  <c r="K278" i="4"/>
  <c r="K279" i="4" s="1"/>
  <c r="C280" i="4" l="1"/>
  <c r="D279" i="4"/>
  <c r="P279" i="4" s="1"/>
  <c r="K280" i="4"/>
  <c r="F275" i="4"/>
  <c r="M274" i="4"/>
  <c r="G163" i="4"/>
  <c r="T162" i="4"/>
  <c r="S162" i="4"/>
  <c r="U162" i="4"/>
  <c r="L278" i="4"/>
  <c r="N163" i="4" l="1"/>
  <c r="H163" i="4"/>
  <c r="I163" i="4" s="1"/>
  <c r="L279" i="4"/>
  <c r="F276" i="4"/>
  <c r="M275" i="4"/>
  <c r="C281" i="4"/>
  <c r="D280" i="4"/>
  <c r="P280" i="4" s="1"/>
  <c r="F277" i="4" l="1"/>
  <c r="M276" i="4"/>
  <c r="C282" i="4"/>
  <c r="D281" i="4"/>
  <c r="P281" i="4" s="1"/>
  <c r="B163" i="4"/>
  <c r="E164" i="4"/>
  <c r="O163" i="4"/>
  <c r="Q163" i="4" s="1"/>
  <c r="R163" i="4" s="1"/>
  <c r="L280" i="4"/>
  <c r="K281" i="4"/>
  <c r="K282" i="4" s="1"/>
  <c r="L281" i="4" l="1"/>
  <c r="G164" i="4"/>
  <c r="C283" i="4"/>
  <c r="D282" i="4"/>
  <c r="P282" i="4" s="1"/>
  <c r="K283" i="4"/>
  <c r="U163" i="4"/>
  <c r="T163" i="4"/>
  <c r="S163" i="4"/>
  <c r="F278" i="4"/>
  <c r="M277" i="4"/>
  <c r="N164" i="4" l="1"/>
  <c r="H164" i="4"/>
  <c r="I164" i="4" s="1"/>
  <c r="F279" i="4"/>
  <c r="M278" i="4"/>
  <c r="C284" i="4"/>
  <c r="D283" i="4"/>
  <c r="P283" i="4" s="1"/>
  <c r="L282" i="4"/>
  <c r="L283" i="4" l="1"/>
  <c r="D284" i="4"/>
  <c r="P284" i="4" s="1"/>
  <c r="C285" i="4"/>
  <c r="B164" i="4"/>
  <c r="E165" i="4"/>
  <c r="O164" i="4"/>
  <c r="Q164" i="4" s="1"/>
  <c r="R164" i="4" s="1"/>
  <c r="F280" i="4"/>
  <c r="M279" i="4"/>
  <c r="K284" i="4"/>
  <c r="K285" i="4" s="1"/>
  <c r="G165" i="4" l="1"/>
  <c r="F281" i="4"/>
  <c r="M280" i="4"/>
  <c r="U164" i="4"/>
  <c r="T164" i="4"/>
  <c r="S164" i="4"/>
  <c r="L284" i="4"/>
  <c r="C286" i="4"/>
  <c r="K286" i="4" s="1"/>
  <c r="D285" i="4"/>
  <c r="P285" i="4" s="1"/>
  <c r="F282" i="4" l="1"/>
  <c r="M281" i="4"/>
  <c r="L285" i="4"/>
  <c r="D286" i="4"/>
  <c r="P286" i="4" s="1"/>
  <c r="C287" i="4"/>
  <c r="N165" i="4"/>
  <c r="H165" i="4"/>
  <c r="I165" i="4" s="1"/>
  <c r="B165" i="4" l="1"/>
  <c r="E166" i="4"/>
  <c r="O165" i="4"/>
  <c r="Q165" i="4" s="1"/>
  <c r="R165" i="4" s="1"/>
  <c r="C288" i="4"/>
  <c r="D287" i="4"/>
  <c r="P287" i="4" s="1"/>
  <c r="F283" i="4"/>
  <c r="M282" i="4"/>
  <c r="L286" i="4"/>
  <c r="K287" i="4"/>
  <c r="K288" i="4" s="1"/>
  <c r="G166" i="4" l="1"/>
  <c r="F284" i="4"/>
  <c r="M283" i="4"/>
  <c r="L287" i="4"/>
  <c r="D288" i="4"/>
  <c r="P288" i="4" s="1"/>
  <c r="C289" i="4"/>
  <c r="S165" i="4"/>
  <c r="U165" i="4"/>
  <c r="T165" i="4"/>
  <c r="C290" i="4" l="1"/>
  <c r="D289" i="4"/>
  <c r="P289" i="4" s="1"/>
  <c r="F285" i="4"/>
  <c r="M284" i="4"/>
  <c r="L288" i="4"/>
  <c r="N166" i="4"/>
  <c r="H166" i="4"/>
  <c r="I166" i="4" s="1"/>
  <c r="K289" i="4"/>
  <c r="K290" i="4" l="1"/>
  <c r="F286" i="4"/>
  <c r="M285" i="4"/>
  <c r="E167" i="4"/>
  <c r="B166" i="4"/>
  <c r="O166" i="4"/>
  <c r="Q166" i="4" s="1"/>
  <c r="R166" i="4" s="1"/>
  <c r="L289" i="4"/>
  <c r="D290" i="4"/>
  <c r="P290" i="4" s="1"/>
  <c r="C291" i="4"/>
  <c r="L290" i="4" l="1"/>
  <c r="S166" i="4"/>
  <c r="U166" i="4"/>
  <c r="T166" i="4"/>
  <c r="F287" i="4"/>
  <c r="M286" i="4"/>
  <c r="C292" i="4"/>
  <c r="D291" i="4"/>
  <c r="P291" i="4" s="1"/>
  <c r="G167" i="4"/>
  <c r="K291" i="4"/>
  <c r="K292" i="4" l="1"/>
  <c r="F288" i="4"/>
  <c r="M287" i="4"/>
  <c r="D292" i="4"/>
  <c r="P292" i="4" s="1"/>
  <c r="C293" i="4"/>
  <c r="N167" i="4"/>
  <c r="H167" i="4"/>
  <c r="I167" i="4" s="1"/>
  <c r="L291" i="4"/>
  <c r="K293" i="4" l="1"/>
  <c r="O167" i="4"/>
  <c r="Q167" i="4" s="1"/>
  <c r="R167" i="4" s="1"/>
  <c r="L292" i="4"/>
  <c r="B167" i="4"/>
  <c r="E168" i="4"/>
  <c r="C294" i="4"/>
  <c r="D293" i="4"/>
  <c r="P293" i="4" s="1"/>
  <c r="F289" i="4"/>
  <c r="M288" i="4"/>
  <c r="K294" i="4" l="1"/>
  <c r="L293" i="4"/>
  <c r="T167" i="4"/>
  <c r="U167" i="4"/>
  <c r="S167" i="4"/>
  <c r="F290" i="4"/>
  <c r="M289" i="4"/>
  <c r="G168" i="4"/>
  <c r="C295" i="4"/>
  <c r="D294" i="4"/>
  <c r="P294" i="4" s="1"/>
  <c r="K295" i="4" l="1"/>
  <c r="F291" i="4"/>
  <c r="M290" i="4"/>
  <c r="N168" i="4"/>
  <c r="H168" i="4"/>
  <c r="I168" i="4" s="1"/>
  <c r="C296" i="4"/>
  <c r="D295" i="4"/>
  <c r="P295" i="4" s="1"/>
  <c r="L294" i="4"/>
  <c r="C297" i="4" l="1"/>
  <c r="D296" i="4"/>
  <c r="P296" i="4" s="1"/>
  <c r="L295" i="4"/>
  <c r="B168" i="4"/>
  <c r="E169" i="4"/>
  <c r="F292" i="4"/>
  <c r="M291" i="4"/>
  <c r="O168" i="4"/>
  <c r="Q168" i="4" s="1"/>
  <c r="R168" i="4" s="1"/>
  <c r="K296" i="4"/>
  <c r="K297" i="4" s="1"/>
  <c r="U168" i="4" l="1"/>
  <c r="S168" i="4"/>
  <c r="T168" i="4"/>
  <c r="F293" i="4"/>
  <c r="M292" i="4"/>
  <c r="D297" i="4"/>
  <c r="P297" i="4" s="1"/>
  <c r="C298" i="4"/>
  <c r="G169" i="4"/>
  <c r="L296" i="4"/>
  <c r="N169" i="4" l="1"/>
  <c r="H169" i="4"/>
  <c r="I169" i="4" s="1"/>
  <c r="L297" i="4"/>
  <c r="C299" i="4"/>
  <c r="D298" i="4"/>
  <c r="P298" i="4" s="1"/>
  <c r="F294" i="4"/>
  <c r="M293" i="4"/>
  <c r="K298" i="4"/>
  <c r="K299" i="4" s="1"/>
  <c r="L298" i="4" l="1"/>
  <c r="C300" i="4"/>
  <c r="K300" i="4" s="1"/>
  <c r="D299" i="4"/>
  <c r="P299" i="4" s="1"/>
  <c r="F295" i="4"/>
  <c r="M294" i="4"/>
  <c r="E170" i="4"/>
  <c r="B169" i="4"/>
  <c r="O169" i="4"/>
  <c r="Q169" i="4" s="1"/>
  <c r="R169" i="4" s="1"/>
  <c r="T169" i="4" l="1"/>
  <c r="U169" i="4"/>
  <c r="S169" i="4"/>
  <c r="G170" i="4"/>
  <c r="C301" i="4"/>
  <c r="D300" i="4"/>
  <c r="P300" i="4" s="1"/>
  <c r="F296" i="4"/>
  <c r="M295" i="4"/>
  <c r="L299" i="4"/>
  <c r="L300" i="4" l="1"/>
  <c r="C302" i="4"/>
  <c r="D301" i="4"/>
  <c r="P301" i="4" s="1"/>
  <c r="F297" i="4"/>
  <c r="M296" i="4"/>
  <c r="N170" i="4"/>
  <c r="H170" i="4"/>
  <c r="I170" i="4" s="1"/>
  <c r="K301" i="4"/>
  <c r="K302" i="4" s="1"/>
  <c r="O170" i="4" l="1"/>
  <c r="Q170" i="4" s="1"/>
  <c r="R170" i="4" s="1"/>
  <c r="D302" i="4"/>
  <c r="P302" i="4" s="1"/>
  <c r="C303" i="4"/>
  <c r="K303" i="4" s="1"/>
  <c r="E171" i="4"/>
  <c r="B170" i="4"/>
  <c r="F298" i="4"/>
  <c r="M297" i="4"/>
  <c r="L301" i="4"/>
  <c r="G171" i="4" l="1"/>
  <c r="D303" i="4"/>
  <c r="P303" i="4" s="1"/>
  <c r="C304" i="4"/>
  <c r="L302" i="4"/>
  <c r="F299" i="4"/>
  <c r="M298" i="4"/>
  <c r="T170" i="4"/>
  <c r="S170" i="4"/>
  <c r="U170" i="4"/>
  <c r="L303" i="4" l="1"/>
  <c r="N171" i="4"/>
  <c r="H171" i="4"/>
  <c r="I171" i="4" s="1"/>
  <c r="F300" i="4"/>
  <c r="M299" i="4"/>
  <c r="C305" i="4"/>
  <c r="D304" i="4"/>
  <c r="P304" i="4" s="1"/>
  <c r="K304" i="4"/>
  <c r="K305" i="4" s="1"/>
  <c r="C306" i="4" l="1"/>
  <c r="D305" i="4"/>
  <c r="P305" i="4" s="1"/>
  <c r="O171" i="4"/>
  <c r="Q171" i="4" s="1"/>
  <c r="R171" i="4" s="1"/>
  <c r="B171" i="4"/>
  <c r="E172" i="4"/>
  <c r="F301" i="4"/>
  <c r="M300" i="4"/>
  <c r="L304" i="4"/>
  <c r="L305" i="4" l="1"/>
  <c r="G172" i="4"/>
  <c r="S171" i="4"/>
  <c r="T171" i="4"/>
  <c r="U171" i="4"/>
  <c r="C307" i="4"/>
  <c r="D306" i="4"/>
  <c r="P306" i="4" s="1"/>
  <c r="F302" i="4"/>
  <c r="M301" i="4"/>
  <c r="K306" i="4"/>
  <c r="K307" i="4" s="1"/>
  <c r="N172" i="4" l="1"/>
  <c r="H172" i="4"/>
  <c r="I172" i="4" s="1"/>
  <c r="F303" i="4"/>
  <c r="M302" i="4"/>
  <c r="D307" i="4"/>
  <c r="P307" i="4" s="1"/>
  <c r="C308" i="4"/>
  <c r="K308" i="4" s="1"/>
  <c r="L306" i="4"/>
  <c r="L307" i="4" l="1"/>
  <c r="E173" i="4"/>
  <c r="B172" i="4"/>
  <c r="D308" i="4"/>
  <c r="P308" i="4" s="1"/>
  <c r="C309" i="4"/>
  <c r="K309" i="4" s="1"/>
  <c r="F304" i="4"/>
  <c r="M303" i="4"/>
  <c r="O172" i="4"/>
  <c r="Q172" i="4" s="1"/>
  <c r="R172" i="4" s="1"/>
  <c r="U172" i="4" l="1"/>
  <c r="S172" i="4"/>
  <c r="T172" i="4"/>
  <c r="F305" i="4"/>
  <c r="M304" i="4"/>
  <c r="D309" i="4"/>
  <c r="P309" i="4" s="1"/>
  <c r="C310" i="4"/>
  <c r="G173" i="4"/>
  <c r="L308" i="4"/>
  <c r="L309" i="4" l="1"/>
  <c r="C311" i="4"/>
  <c r="D310" i="4"/>
  <c r="P310" i="4" s="1"/>
  <c r="N173" i="4"/>
  <c r="H173" i="4"/>
  <c r="I173" i="4" s="1"/>
  <c r="F306" i="4"/>
  <c r="M305" i="4"/>
  <c r="K310" i="4"/>
  <c r="K311" i="4" s="1"/>
  <c r="O173" i="4" l="1"/>
  <c r="Q173" i="4" s="1"/>
  <c r="R173" i="4" s="1"/>
  <c r="F307" i="4"/>
  <c r="M306" i="4"/>
  <c r="L310" i="4"/>
  <c r="K312" i="4"/>
  <c r="E174" i="4"/>
  <c r="B173" i="4"/>
  <c r="C312" i="4"/>
  <c r="D311" i="4"/>
  <c r="P311" i="4" s="1"/>
  <c r="G174" i="4" l="1"/>
  <c r="L311" i="4"/>
  <c r="C313" i="4"/>
  <c r="K313" i="4" s="1"/>
  <c r="D312" i="4"/>
  <c r="P312" i="4" s="1"/>
  <c r="F308" i="4"/>
  <c r="M307" i="4"/>
  <c r="T173" i="4"/>
  <c r="U173" i="4"/>
  <c r="S173" i="4"/>
  <c r="L312" i="4" l="1"/>
  <c r="C314" i="4"/>
  <c r="D313" i="4"/>
  <c r="P313" i="4" s="1"/>
  <c r="K314" i="4"/>
  <c r="F309" i="4"/>
  <c r="M308" i="4"/>
  <c r="N174" i="4"/>
  <c r="H174" i="4"/>
  <c r="I174" i="4" s="1"/>
  <c r="O174" i="4" l="1"/>
  <c r="Q174" i="4" s="1"/>
  <c r="R174" i="4" s="1"/>
  <c r="C315" i="4"/>
  <c r="D314" i="4"/>
  <c r="P314" i="4" s="1"/>
  <c r="K315" i="4"/>
  <c r="L313" i="4"/>
  <c r="E175" i="4"/>
  <c r="B174" i="4"/>
  <c r="F310" i="4"/>
  <c r="M309" i="4"/>
  <c r="F311" i="4" l="1"/>
  <c r="M310" i="4"/>
  <c r="L314" i="4"/>
  <c r="D315" i="4"/>
  <c r="P315" i="4" s="1"/>
  <c r="C316" i="4"/>
  <c r="U174" i="4"/>
  <c r="S174" i="4"/>
  <c r="T174" i="4"/>
  <c r="G175" i="4"/>
  <c r="D316" i="4" l="1"/>
  <c r="P316" i="4" s="1"/>
  <c r="C317" i="4"/>
  <c r="N175" i="4"/>
  <c r="H175" i="4"/>
  <c r="I175" i="4" s="1"/>
  <c r="F312" i="4"/>
  <c r="M311" i="4"/>
  <c r="L315" i="4"/>
  <c r="K316" i="4"/>
  <c r="K317" i="4" s="1"/>
  <c r="F313" i="4" l="1"/>
  <c r="M312" i="4"/>
  <c r="D317" i="4"/>
  <c r="P317" i="4" s="1"/>
  <c r="C318" i="4"/>
  <c r="L316" i="4"/>
  <c r="E176" i="4"/>
  <c r="B175" i="4"/>
  <c r="K318" i="4"/>
  <c r="O175" i="4"/>
  <c r="Q175" i="4" s="1"/>
  <c r="R175" i="4" s="1"/>
  <c r="U175" i="4" l="1"/>
  <c r="S175" i="4"/>
  <c r="T175" i="4"/>
  <c r="L317" i="4"/>
  <c r="G176" i="4"/>
  <c r="C319" i="4"/>
  <c r="D318" i="4"/>
  <c r="P318" i="4" s="1"/>
  <c r="F314" i="4"/>
  <c r="M313" i="4"/>
  <c r="F315" i="4" l="1"/>
  <c r="M314" i="4"/>
  <c r="C320" i="4"/>
  <c r="D319" i="4"/>
  <c r="P319" i="4" s="1"/>
  <c r="L318" i="4"/>
  <c r="N176" i="4"/>
  <c r="H176" i="4"/>
  <c r="I176" i="4" s="1"/>
  <c r="K319" i="4"/>
  <c r="K320" i="4" l="1"/>
  <c r="L319" i="4"/>
  <c r="B176" i="4"/>
  <c r="E177" i="4"/>
  <c r="O176" i="4"/>
  <c r="Q176" i="4" s="1"/>
  <c r="R176" i="4" s="1"/>
  <c r="C321" i="4"/>
  <c r="D320" i="4"/>
  <c r="P320" i="4" s="1"/>
  <c r="F316" i="4"/>
  <c r="M315" i="4"/>
  <c r="K321" i="4" l="1"/>
  <c r="F317" i="4"/>
  <c r="M316" i="4"/>
  <c r="S176" i="4"/>
  <c r="U176" i="4"/>
  <c r="T176" i="4"/>
  <c r="G177" i="4"/>
  <c r="L320" i="4"/>
  <c r="D321" i="4"/>
  <c r="P321" i="4" s="1"/>
  <c r="C322" i="4"/>
  <c r="N177" i="4" l="1"/>
  <c r="H177" i="4"/>
  <c r="I177" i="4" s="1"/>
  <c r="C323" i="4"/>
  <c r="D322" i="4"/>
  <c r="P322" i="4" s="1"/>
  <c r="F318" i="4"/>
  <c r="M317" i="4"/>
  <c r="L321" i="4"/>
  <c r="K322" i="4"/>
  <c r="K323" i="4" l="1"/>
  <c r="K324" i="4" s="1"/>
  <c r="L322" i="4"/>
  <c r="C324" i="4"/>
  <c r="D323" i="4"/>
  <c r="P323" i="4" s="1"/>
  <c r="F319" i="4"/>
  <c r="M318" i="4"/>
  <c r="B177" i="4"/>
  <c r="E178" i="4"/>
  <c r="O177" i="4"/>
  <c r="Q177" i="4" s="1"/>
  <c r="R177" i="4" s="1"/>
  <c r="G178" i="4" l="1"/>
  <c r="F320" i="4"/>
  <c r="M319" i="4"/>
  <c r="D324" i="4"/>
  <c r="P324" i="4" s="1"/>
  <c r="C325" i="4"/>
  <c r="T177" i="4"/>
  <c r="S177" i="4"/>
  <c r="U177" i="4"/>
  <c r="K325" i="4"/>
  <c r="L323" i="4"/>
  <c r="C326" i="4" l="1"/>
  <c r="K326" i="4" s="1"/>
  <c r="D325" i="4"/>
  <c r="P325" i="4" s="1"/>
  <c r="F321" i="4"/>
  <c r="M320" i="4"/>
  <c r="L324" i="4"/>
  <c r="N178" i="4"/>
  <c r="H178" i="4"/>
  <c r="I178" i="4" s="1"/>
  <c r="L325" i="4" l="1"/>
  <c r="F322" i="4"/>
  <c r="M321" i="4"/>
  <c r="O178" i="4"/>
  <c r="Q178" i="4" s="1"/>
  <c r="R178" i="4" s="1"/>
  <c r="B178" i="4"/>
  <c r="E179" i="4"/>
  <c r="D326" i="4"/>
  <c r="P326" i="4" s="1"/>
  <c r="C327" i="4"/>
  <c r="F323" i="4" l="1"/>
  <c r="M322" i="4"/>
  <c r="C328" i="4"/>
  <c r="D327" i="4"/>
  <c r="P327" i="4" s="1"/>
  <c r="K327" i="4"/>
  <c r="K328" i="4" s="1"/>
  <c r="G179" i="4"/>
  <c r="U178" i="4"/>
  <c r="S178" i="4"/>
  <c r="T178" i="4"/>
  <c r="L326" i="4"/>
  <c r="L327" i="4" l="1"/>
  <c r="N179" i="4"/>
  <c r="H179" i="4"/>
  <c r="I179" i="4" s="1"/>
  <c r="D328" i="4"/>
  <c r="P328" i="4" s="1"/>
  <c r="C329" i="4"/>
  <c r="K329" i="4" s="1"/>
  <c r="F324" i="4"/>
  <c r="M323" i="4"/>
  <c r="O179" i="4" l="1"/>
  <c r="Q179" i="4" s="1"/>
  <c r="R179" i="4" s="1"/>
  <c r="E180" i="4"/>
  <c r="B179" i="4"/>
  <c r="F325" i="4"/>
  <c r="M324" i="4"/>
  <c r="D329" i="4"/>
  <c r="P329" i="4" s="1"/>
  <c r="C330" i="4"/>
  <c r="K330" i="4" s="1"/>
  <c r="L328" i="4"/>
  <c r="L329" i="4" l="1"/>
  <c r="G180" i="4"/>
  <c r="U179" i="4"/>
  <c r="T179" i="4"/>
  <c r="S179" i="4"/>
  <c r="D330" i="4"/>
  <c r="P330" i="4" s="1"/>
  <c r="C331" i="4"/>
  <c r="F326" i="4"/>
  <c r="M325" i="4"/>
  <c r="C332" i="4" l="1"/>
  <c r="D331" i="4"/>
  <c r="P331" i="4" s="1"/>
  <c r="F327" i="4"/>
  <c r="M326" i="4"/>
  <c r="K331" i="4"/>
  <c r="K332" i="4" s="1"/>
  <c r="N180" i="4"/>
  <c r="H180" i="4"/>
  <c r="I180" i="4" s="1"/>
  <c r="L330" i="4"/>
  <c r="L331" i="4" l="1"/>
  <c r="B180" i="4"/>
  <c r="E181" i="4"/>
  <c r="C333" i="4"/>
  <c r="D332" i="4"/>
  <c r="P332" i="4" s="1"/>
  <c r="O180" i="4"/>
  <c r="Q180" i="4" s="1"/>
  <c r="R180" i="4" s="1"/>
  <c r="F328" i="4"/>
  <c r="M327" i="4"/>
  <c r="F329" i="4" l="1"/>
  <c r="M328" i="4"/>
  <c r="S180" i="4"/>
  <c r="U180" i="4"/>
  <c r="T180" i="4"/>
  <c r="D333" i="4"/>
  <c r="P333" i="4" s="1"/>
  <c r="C334" i="4"/>
  <c r="G181" i="4"/>
  <c r="L332" i="4"/>
  <c r="K333" i="4"/>
  <c r="K334" i="4" l="1"/>
  <c r="L333" i="4"/>
  <c r="C335" i="4"/>
  <c r="D334" i="4"/>
  <c r="P334" i="4" s="1"/>
  <c r="N181" i="4"/>
  <c r="H181" i="4"/>
  <c r="I181" i="4" s="1"/>
  <c r="F330" i="4"/>
  <c r="M329" i="4"/>
  <c r="K335" i="4" l="1"/>
  <c r="D335" i="4"/>
  <c r="P335" i="4" s="1"/>
  <c r="C336" i="4"/>
  <c r="F331" i="4"/>
  <c r="M330" i="4"/>
  <c r="L334" i="4"/>
  <c r="B181" i="4"/>
  <c r="E182" i="4"/>
  <c r="O181" i="4"/>
  <c r="Q181" i="4" s="1"/>
  <c r="R181" i="4" s="1"/>
  <c r="L335" i="4" l="1"/>
  <c r="T181" i="4"/>
  <c r="S181" i="4"/>
  <c r="U181" i="4"/>
  <c r="D336" i="4"/>
  <c r="P336" i="4" s="1"/>
  <c r="C337" i="4"/>
  <c r="G182" i="4"/>
  <c r="F332" i="4"/>
  <c r="M331" i="4"/>
  <c r="K336" i="4"/>
  <c r="K337" i="4" s="1"/>
  <c r="F333" i="4" l="1"/>
  <c r="M332" i="4"/>
  <c r="C338" i="4"/>
  <c r="D337" i="4"/>
  <c r="P337" i="4" s="1"/>
  <c r="N182" i="4"/>
  <c r="H182" i="4"/>
  <c r="I182" i="4" s="1"/>
  <c r="L336" i="4"/>
  <c r="L337" i="4" l="1"/>
  <c r="B182" i="4"/>
  <c r="E183" i="4"/>
  <c r="F334" i="4"/>
  <c r="M333" i="4"/>
  <c r="O182" i="4"/>
  <c r="Q182" i="4" s="1"/>
  <c r="R182" i="4" s="1"/>
  <c r="C339" i="4"/>
  <c r="D338" i="4"/>
  <c r="P338" i="4" s="1"/>
  <c r="K338" i="4"/>
  <c r="K339" i="4" s="1"/>
  <c r="C340" i="4" l="1"/>
  <c r="K340" i="4" s="1"/>
  <c r="D339" i="4"/>
  <c r="P339" i="4" s="1"/>
  <c r="U182" i="4"/>
  <c r="S182" i="4"/>
  <c r="T182" i="4"/>
  <c r="F335" i="4"/>
  <c r="M334" i="4"/>
  <c r="G183" i="4"/>
  <c r="L338" i="4"/>
  <c r="N183" i="4" l="1"/>
  <c r="H183" i="4"/>
  <c r="I183" i="4" s="1"/>
  <c r="L339" i="4"/>
  <c r="F336" i="4"/>
  <c r="M335" i="4"/>
  <c r="D340" i="4"/>
  <c r="P340" i="4" s="1"/>
  <c r="C341" i="4"/>
  <c r="D341" i="4" l="1"/>
  <c r="P341" i="4" s="1"/>
  <c r="C342" i="4"/>
  <c r="L340" i="4"/>
  <c r="F337" i="4"/>
  <c r="M336" i="4"/>
  <c r="B183" i="4"/>
  <c r="E184" i="4"/>
  <c r="K341" i="4"/>
  <c r="K342" i="4" s="1"/>
  <c r="O183" i="4"/>
  <c r="Q183" i="4" s="1"/>
  <c r="R183" i="4" s="1"/>
  <c r="G184" i="4" l="1"/>
  <c r="F338" i="4"/>
  <c r="M337" i="4"/>
  <c r="U183" i="4"/>
  <c r="T183" i="4"/>
  <c r="S183" i="4"/>
  <c r="L341" i="4"/>
  <c r="C343" i="4"/>
  <c r="D342" i="4"/>
  <c r="P342" i="4" s="1"/>
  <c r="K343" i="4"/>
  <c r="F339" i="4" l="1"/>
  <c r="M338" i="4"/>
  <c r="L342" i="4"/>
  <c r="D343" i="4"/>
  <c r="P343" i="4" s="1"/>
  <c r="C344" i="4"/>
  <c r="N184" i="4"/>
  <c r="H184" i="4"/>
  <c r="I184" i="4" s="1"/>
  <c r="B184" i="4" l="1"/>
  <c r="E185" i="4"/>
  <c r="C345" i="4"/>
  <c r="D344" i="4"/>
  <c r="P344" i="4" s="1"/>
  <c r="O184" i="4"/>
  <c r="Q184" i="4" s="1"/>
  <c r="R184" i="4" s="1"/>
  <c r="F340" i="4"/>
  <c r="M339" i="4"/>
  <c r="L343" i="4"/>
  <c r="K344" i="4"/>
  <c r="K345" i="4" s="1"/>
  <c r="L344" i="4" l="1"/>
  <c r="F341" i="4"/>
  <c r="M340" i="4"/>
  <c r="T184" i="4"/>
  <c r="U184" i="4"/>
  <c r="S184" i="4"/>
  <c r="C346" i="4"/>
  <c r="K346" i="4" s="1"/>
  <c r="D345" i="4"/>
  <c r="P345" i="4" s="1"/>
  <c r="G185" i="4"/>
  <c r="F342" i="4" l="1"/>
  <c r="M341" i="4"/>
  <c r="N185" i="4"/>
  <c r="H185" i="4"/>
  <c r="I185" i="4" s="1"/>
  <c r="C347" i="4"/>
  <c r="K347" i="4" s="1"/>
  <c r="D346" i="4"/>
  <c r="P346" i="4" s="1"/>
  <c r="L345" i="4"/>
  <c r="D347" i="4" l="1"/>
  <c r="P347" i="4" s="1"/>
  <c r="C348" i="4"/>
  <c r="L346" i="4"/>
  <c r="B185" i="4"/>
  <c r="E186" i="4"/>
  <c r="O185" i="4"/>
  <c r="Q185" i="4" s="1"/>
  <c r="R185" i="4" s="1"/>
  <c r="F343" i="4"/>
  <c r="M342" i="4"/>
  <c r="T185" i="4" l="1"/>
  <c r="S185" i="4"/>
  <c r="U185" i="4"/>
  <c r="D348" i="4"/>
  <c r="P348" i="4" s="1"/>
  <c r="C349" i="4"/>
  <c r="G186" i="4"/>
  <c r="L347" i="4"/>
  <c r="F344" i="4"/>
  <c r="M343" i="4"/>
  <c r="K348" i="4"/>
  <c r="K349" i="4" l="1"/>
  <c r="L348" i="4"/>
  <c r="F345" i="4"/>
  <c r="M344" i="4"/>
  <c r="N186" i="4"/>
  <c r="H186" i="4"/>
  <c r="I186" i="4" s="1"/>
  <c r="D349" i="4"/>
  <c r="P349" i="4" s="1"/>
  <c r="C350" i="4"/>
  <c r="D350" i="4" l="1"/>
  <c r="P350" i="4" s="1"/>
  <c r="C351" i="4"/>
  <c r="L349" i="4"/>
  <c r="B186" i="4"/>
  <c r="E187" i="4"/>
  <c r="F346" i="4"/>
  <c r="M345" i="4"/>
  <c r="O186" i="4"/>
  <c r="Q186" i="4" s="1"/>
  <c r="R186" i="4" s="1"/>
  <c r="K350" i="4"/>
  <c r="K351" i="4" s="1"/>
  <c r="U186" i="4" l="1"/>
  <c r="S186" i="4"/>
  <c r="T186" i="4"/>
  <c r="F347" i="4"/>
  <c r="M346" i="4"/>
  <c r="C352" i="4"/>
  <c r="K352" i="4" s="1"/>
  <c r="D351" i="4"/>
  <c r="P351" i="4" s="1"/>
  <c r="G187" i="4"/>
  <c r="L350" i="4"/>
  <c r="F348" i="4" l="1"/>
  <c r="M347" i="4"/>
  <c r="L351" i="4"/>
  <c r="N187" i="4"/>
  <c r="H187" i="4"/>
  <c r="I187" i="4" s="1"/>
  <c r="C353" i="4"/>
  <c r="D352" i="4"/>
  <c r="P352" i="4" s="1"/>
  <c r="L352" i="4" l="1"/>
  <c r="F349" i="4"/>
  <c r="M348" i="4"/>
  <c r="C354" i="4"/>
  <c r="D353" i="4"/>
  <c r="P353" i="4" s="1"/>
  <c r="B187" i="4"/>
  <c r="E188" i="4"/>
  <c r="O187" i="4"/>
  <c r="Q187" i="4" s="1"/>
  <c r="R187" i="4" s="1"/>
  <c r="K353" i="4"/>
  <c r="K354" i="4" s="1"/>
  <c r="F350" i="4" l="1"/>
  <c r="M349" i="4"/>
  <c r="U187" i="4"/>
  <c r="S187" i="4"/>
  <c r="T187" i="4"/>
  <c r="G188" i="4"/>
  <c r="D354" i="4"/>
  <c r="P354" i="4" s="1"/>
  <c r="C355" i="4"/>
  <c r="K355" i="4"/>
  <c r="L353" i="4"/>
  <c r="N188" i="4" l="1"/>
  <c r="H188" i="4"/>
  <c r="I188" i="4" s="1"/>
  <c r="L354" i="4"/>
  <c r="C356" i="4"/>
  <c r="D355" i="4"/>
  <c r="P355" i="4" s="1"/>
  <c r="F351" i="4"/>
  <c r="M350" i="4"/>
  <c r="L355" i="4" l="1"/>
  <c r="F352" i="4"/>
  <c r="M351" i="4"/>
  <c r="C357" i="4"/>
  <c r="D356" i="4"/>
  <c r="P356" i="4" s="1"/>
  <c r="K356" i="4"/>
  <c r="K357" i="4" s="1"/>
  <c r="B188" i="4"/>
  <c r="E189" i="4"/>
  <c r="O188" i="4"/>
  <c r="Q188" i="4" s="1"/>
  <c r="R188" i="4" s="1"/>
  <c r="C358" i="4" l="1"/>
  <c r="D357" i="4"/>
  <c r="P357" i="4" s="1"/>
  <c r="K358" i="4"/>
  <c r="S188" i="4"/>
  <c r="U188" i="4"/>
  <c r="T188" i="4"/>
  <c r="L356" i="4"/>
  <c r="G189" i="4"/>
  <c r="F353" i="4"/>
  <c r="M352" i="4"/>
  <c r="N189" i="4" l="1"/>
  <c r="H189" i="4"/>
  <c r="I189" i="4" s="1"/>
  <c r="F354" i="4"/>
  <c r="M353" i="4"/>
  <c r="L357" i="4"/>
  <c r="C359" i="4"/>
  <c r="K359" i="4" s="1"/>
  <c r="D358" i="4"/>
  <c r="P358" i="4" s="1"/>
  <c r="L358" i="4" l="1"/>
  <c r="C360" i="4"/>
  <c r="D359" i="4"/>
  <c r="P359" i="4" s="1"/>
  <c r="E190" i="4"/>
  <c r="B189" i="4"/>
  <c r="F355" i="4"/>
  <c r="M354" i="4"/>
  <c r="O189" i="4"/>
  <c r="Q189" i="4" s="1"/>
  <c r="R189" i="4" s="1"/>
  <c r="S189" i="4" l="1"/>
  <c r="T189" i="4"/>
  <c r="U189" i="4"/>
  <c r="F356" i="4"/>
  <c r="M355" i="4"/>
  <c r="C361" i="4"/>
  <c r="D360" i="4"/>
  <c r="P360" i="4" s="1"/>
  <c r="L359" i="4"/>
  <c r="G190" i="4"/>
  <c r="K360" i="4"/>
  <c r="K361" i="4" s="1"/>
  <c r="F357" i="4" l="1"/>
  <c r="M356" i="4"/>
  <c r="N190" i="4"/>
  <c r="H190" i="4"/>
  <c r="I190" i="4" s="1"/>
  <c r="D361" i="4"/>
  <c r="P361" i="4" s="1"/>
  <c r="C362" i="4"/>
  <c r="L360" i="4"/>
  <c r="D362" i="4" l="1"/>
  <c r="P362" i="4" s="1"/>
  <c r="C363" i="4"/>
  <c r="L361" i="4"/>
  <c r="E191" i="4"/>
  <c r="B190" i="4"/>
  <c r="F358" i="4"/>
  <c r="M357" i="4"/>
  <c r="O190" i="4"/>
  <c r="Q190" i="4" s="1"/>
  <c r="R190" i="4" s="1"/>
  <c r="K362" i="4"/>
  <c r="K363" i="4" s="1"/>
  <c r="G191" i="4" l="1"/>
  <c r="U190" i="4"/>
  <c r="S190" i="4"/>
  <c r="T190" i="4"/>
  <c r="F359" i="4"/>
  <c r="M358" i="4"/>
  <c r="C364" i="4"/>
  <c r="K364" i="4" s="1"/>
  <c r="D363" i="4"/>
  <c r="P363" i="4" s="1"/>
  <c r="L362" i="4"/>
  <c r="F360" i="4" l="1"/>
  <c r="M359" i="4"/>
  <c r="C365" i="4"/>
  <c r="D364" i="4"/>
  <c r="P364" i="4" s="1"/>
  <c r="L363" i="4"/>
  <c r="N191" i="4"/>
  <c r="H191" i="4"/>
  <c r="I191" i="4" s="1"/>
  <c r="B191" i="4" l="1"/>
  <c r="E192" i="4"/>
  <c r="O191" i="4"/>
  <c r="Q191" i="4" s="1"/>
  <c r="R191" i="4" s="1"/>
  <c r="F361" i="4"/>
  <c r="M360" i="4"/>
  <c r="L364" i="4"/>
  <c r="D365" i="4"/>
  <c r="P365" i="4" s="1"/>
  <c r="C366" i="4"/>
  <c r="K365" i="4"/>
  <c r="K366" i="4" s="1"/>
  <c r="L365" i="4" l="1"/>
  <c r="U191" i="4"/>
  <c r="S191" i="4"/>
  <c r="T191" i="4"/>
  <c r="D366" i="4"/>
  <c r="P366" i="4" s="1"/>
  <c r="C367" i="4"/>
  <c r="G192" i="4"/>
  <c r="F362" i="4"/>
  <c r="M361" i="4"/>
  <c r="F363" i="4" l="1"/>
  <c r="M362" i="4"/>
  <c r="N192" i="4"/>
  <c r="H192" i="4"/>
  <c r="I192" i="4" s="1"/>
  <c r="C368" i="4"/>
  <c r="D367" i="4"/>
  <c r="P367" i="4" s="1"/>
  <c r="K367" i="4"/>
  <c r="K368" i="4" s="1"/>
  <c r="L366" i="4"/>
  <c r="O192" i="4" l="1"/>
  <c r="Q192" i="4" s="1"/>
  <c r="R192" i="4" s="1"/>
  <c r="C369" i="4"/>
  <c r="K369" i="4" s="1"/>
  <c r="D368" i="4"/>
  <c r="P368" i="4" s="1"/>
  <c r="L367" i="4"/>
  <c r="B192" i="4"/>
  <c r="E193" i="4"/>
  <c r="F364" i="4"/>
  <c r="M363" i="4"/>
  <c r="G193" i="4" l="1"/>
  <c r="F365" i="4"/>
  <c r="M364" i="4"/>
  <c r="L368" i="4"/>
  <c r="D369" i="4"/>
  <c r="P369" i="4" s="1"/>
  <c r="C370" i="4"/>
  <c r="K370" i="4" s="1"/>
  <c r="T192" i="4"/>
  <c r="U192" i="4"/>
  <c r="S192" i="4"/>
  <c r="F366" i="4" l="1"/>
  <c r="M365" i="4"/>
  <c r="L369" i="4"/>
  <c r="D370" i="4"/>
  <c r="P370" i="4" s="1"/>
  <c r="C371" i="4"/>
  <c r="N193" i="4"/>
  <c r="H193" i="4"/>
  <c r="I193" i="4" s="1"/>
  <c r="O193" i="4" l="1"/>
  <c r="Q193" i="4" s="1"/>
  <c r="R193" i="4" s="1"/>
  <c r="L370" i="4"/>
  <c r="F367" i="4"/>
  <c r="M366" i="4"/>
  <c r="B193" i="4"/>
  <c r="E194" i="4"/>
  <c r="C372" i="4"/>
  <c r="D371" i="4"/>
  <c r="P371" i="4" s="1"/>
  <c r="K371" i="4"/>
  <c r="K372" i="4" s="1"/>
  <c r="D372" i="4" l="1"/>
  <c r="P372" i="4" s="1"/>
  <c r="C373" i="4"/>
  <c r="L371" i="4"/>
  <c r="T193" i="4"/>
  <c r="S193" i="4"/>
  <c r="U193" i="4"/>
  <c r="K373" i="4"/>
  <c r="G194" i="4"/>
  <c r="F368" i="4"/>
  <c r="M367" i="4"/>
  <c r="C374" i="4" l="1"/>
  <c r="D373" i="4"/>
  <c r="P373" i="4" s="1"/>
  <c r="N194" i="4"/>
  <c r="H194" i="4"/>
  <c r="I194" i="4" s="1"/>
  <c r="F369" i="4"/>
  <c r="M368" i="4"/>
  <c r="L372" i="4"/>
  <c r="F370" i="4" l="1"/>
  <c r="M369" i="4"/>
  <c r="B194" i="4"/>
  <c r="E195" i="4"/>
  <c r="C375" i="4"/>
  <c r="D374" i="4"/>
  <c r="P374" i="4" s="1"/>
  <c r="L373" i="4"/>
  <c r="O194" i="4"/>
  <c r="Q194" i="4" s="1"/>
  <c r="R194" i="4" s="1"/>
  <c r="K374" i="4"/>
  <c r="K375" i="4" s="1"/>
  <c r="C376" i="4" l="1"/>
  <c r="D375" i="4"/>
  <c r="P375" i="4" s="1"/>
  <c r="U194" i="4"/>
  <c r="S194" i="4"/>
  <c r="T194" i="4"/>
  <c r="L374" i="4"/>
  <c r="G195" i="4"/>
  <c r="F371" i="4"/>
  <c r="M370" i="4"/>
  <c r="N195" i="4" l="1"/>
  <c r="H195" i="4"/>
  <c r="I195" i="4" s="1"/>
  <c r="F372" i="4"/>
  <c r="M371" i="4"/>
  <c r="D376" i="4"/>
  <c r="P376" i="4" s="1"/>
  <c r="C377" i="4"/>
  <c r="L375" i="4"/>
  <c r="K376" i="4"/>
  <c r="K377" i="4" s="1"/>
  <c r="C378" i="4" l="1"/>
  <c r="D377" i="4"/>
  <c r="P377" i="4" s="1"/>
  <c r="F373" i="4"/>
  <c r="M372" i="4"/>
  <c r="L376" i="4"/>
  <c r="B195" i="4"/>
  <c r="E196" i="4"/>
  <c r="O195" i="4"/>
  <c r="Q195" i="4" s="1"/>
  <c r="R195" i="4" s="1"/>
  <c r="L377" i="4" l="1"/>
  <c r="T195" i="4"/>
  <c r="S195" i="4"/>
  <c r="U195" i="4"/>
  <c r="C379" i="4"/>
  <c r="D378" i="4"/>
  <c r="P378" i="4" s="1"/>
  <c r="G196" i="4"/>
  <c r="F374" i="4"/>
  <c r="M373" i="4"/>
  <c r="K378" i="4"/>
  <c r="K379" i="4" l="1"/>
  <c r="C380" i="4"/>
  <c r="D379" i="4"/>
  <c r="P379" i="4" s="1"/>
  <c r="F375" i="4"/>
  <c r="M374" i="4"/>
  <c r="N196" i="4"/>
  <c r="H196" i="4"/>
  <c r="I196" i="4" s="1"/>
  <c r="L378" i="4"/>
  <c r="L379" i="4" l="1"/>
  <c r="B196" i="4"/>
  <c r="E197" i="4"/>
  <c r="D380" i="4"/>
  <c r="P380" i="4" s="1"/>
  <c r="C381" i="4"/>
  <c r="O196" i="4"/>
  <c r="Q196" i="4" s="1"/>
  <c r="R196" i="4" s="1"/>
  <c r="F376" i="4"/>
  <c r="M375" i="4"/>
  <c r="K380" i="4"/>
  <c r="K381" i="4" s="1"/>
  <c r="C382" i="4" l="1"/>
  <c r="D381" i="4"/>
  <c r="P381" i="4" s="1"/>
  <c r="K382" i="4"/>
  <c r="F377" i="4"/>
  <c r="M376" i="4"/>
  <c r="U196" i="4"/>
  <c r="S196" i="4"/>
  <c r="T196" i="4"/>
  <c r="G197" i="4"/>
  <c r="L380" i="4"/>
  <c r="L381" i="4" l="1"/>
  <c r="F378" i="4"/>
  <c r="M377" i="4"/>
  <c r="N197" i="4"/>
  <c r="H197" i="4"/>
  <c r="I197" i="4" s="1"/>
  <c r="C383" i="4"/>
  <c r="D382" i="4"/>
  <c r="P382" i="4" s="1"/>
  <c r="E198" i="4" l="1"/>
  <c r="B197" i="4"/>
  <c r="D383" i="4"/>
  <c r="P383" i="4" s="1"/>
  <c r="C384" i="4"/>
  <c r="L382" i="4"/>
  <c r="O197" i="4"/>
  <c r="Q197" i="4" s="1"/>
  <c r="R197" i="4" s="1"/>
  <c r="F379" i="4"/>
  <c r="M378" i="4"/>
  <c r="K383" i="4"/>
  <c r="K384" i="4" l="1"/>
  <c r="C385" i="4"/>
  <c r="D384" i="4"/>
  <c r="P384" i="4" s="1"/>
  <c r="F380" i="4"/>
  <c r="M379" i="4"/>
  <c r="U197" i="4"/>
  <c r="S197" i="4"/>
  <c r="T197" i="4"/>
  <c r="L383" i="4"/>
  <c r="G198" i="4"/>
  <c r="L384" i="4" l="1"/>
  <c r="N198" i="4"/>
  <c r="H198" i="4"/>
  <c r="I198" i="4" s="1"/>
  <c r="D385" i="4"/>
  <c r="P385" i="4" s="1"/>
  <c r="C386" i="4"/>
  <c r="F381" i="4"/>
  <c r="M380" i="4"/>
  <c r="K385" i="4"/>
  <c r="K386" i="4" l="1"/>
  <c r="O198" i="4"/>
  <c r="Q198" i="4" s="1"/>
  <c r="R198" i="4" s="1"/>
  <c r="C387" i="4"/>
  <c r="D386" i="4"/>
  <c r="P386" i="4" s="1"/>
  <c r="B198" i="4"/>
  <c r="E199" i="4"/>
  <c r="F382" i="4"/>
  <c r="M381" i="4"/>
  <c r="L385" i="4"/>
  <c r="K387" i="4" l="1"/>
  <c r="L386" i="4"/>
  <c r="G199" i="4"/>
  <c r="D387" i="4"/>
  <c r="P387" i="4" s="1"/>
  <c r="C388" i="4"/>
  <c r="T198" i="4"/>
  <c r="U198" i="4"/>
  <c r="S198" i="4"/>
  <c r="F383" i="4"/>
  <c r="M382" i="4"/>
  <c r="K388" i="4" l="1"/>
  <c r="N199" i="4"/>
  <c r="H199" i="4"/>
  <c r="I199" i="4" s="1"/>
  <c r="F384" i="4"/>
  <c r="M383" i="4"/>
  <c r="C389" i="4"/>
  <c r="D388" i="4"/>
  <c r="P388" i="4" s="1"/>
  <c r="L387" i="4"/>
  <c r="K389" i="4" l="1"/>
  <c r="C390" i="4"/>
  <c r="D389" i="4"/>
  <c r="P389" i="4" s="1"/>
  <c r="F385" i="4"/>
  <c r="M384" i="4"/>
  <c r="L388" i="4"/>
  <c r="E200" i="4"/>
  <c r="B199" i="4"/>
  <c r="O199" i="4"/>
  <c r="Q199" i="4" s="1"/>
  <c r="R199" i="4" s="1"/>
  <c r="L389" i="4" l="1"/>
  <c r="T199" i="4"/>
  <c r="S199" i="4"/>
  <c r="U199" i="4"/>
  <c r="G200" i="4"/>
  <c r="D390" i="4"/>
  <c r="P390" i="4" s="1"/>
  <c r="C391" i="4"/>
  <c r="F386" i="4"/>
  <c r="M385" i="4"/>
  <c r="K390" i="4"/>
  <c r="K391" i="4" l="1"/>
  <c r="K392" i="4" s="1"/>
  <c r="N200" i="4"/>
  <c r="H200" i="4"/>
  <c r="I200" i="4" s="1"/>
  <c r="C392" i="4"/>
  <c r="D391" i="4"/>
  <c r="P391" i="4" s="1"/>
  <c r="L390" i="4"/>
  <c r="F387" i="4"/>
  <c r="M386" i="4"/>
  <c r="F388" i="4" l="1"/>
  <c r="M387" i="4"/>
  <c r="E201" i="4"/>
  <c r="B200" i="4"/>
  <c r="L391" i="4"/>
  <c r="D392" i="4"/>
  <c r="P392" i="4" s="1"/>
  <c r="C393" i="4"/>
  <c r="O200" i="4"/>
  <c r="Q200" i="4" s="1"/>
  <c r="R200" i="4" s="1"/>
  <c r="C394" i="4" l="1"/>
  <c r="D393" i="4"/>
  <c r="P393" i="4" s="1"/>
  <c r="L392" i="4"/>
  <c r="S200" i="4"/>
  <c r="U200" i="4"/>
  <c r="T200" i="4"/>
  <c r="F389" i="4"/>
  <c r="M388" i="4"/>
  <c r="G201" i="4"/>
  <c r="K393" i="4"/>
  <c r="K394" i="4" l="1"/>
  <c r="N201" i="4"/>
  <c r="H201" i="4"/>
  <c r="I201" i="4" s="1"/>
  <c r="F390" i="4"/>
  <c r="M389" i="4"/>
  <c r="L393" i="4"/>
  <c r="C395" i="4"/>
  <c r="D394" i="4"/>
  <c r="P394" i="4" s="1"/>
  <c r="K395" i="4" l="1"/>
  <c r="L394" i="4"/>
  <c r="C396" i="4"/>
  <c r="D395" i="4"/>
  <c r="P395" i="4" s="1"/>
  <c r="B201" i="4"/>
  <c r="E202" i="4"/>
  <c r="F391" i="4"/>
  <c r="M390" i="4"/>
  <c r="O201" i="4"/>
  <c r="Q201" i="4" s="1"/>
  <c r="R201" i="4" s="1"/>
  <c r="U201" i="4" l="1"/>
  <c r="T201" i="4"/>
  <c r="S201" i="4"/>
  <c r="F392" i="4"/>
  <c r="M391" i="4"/>
  <c r="G202" i="4"/>
  <c r="C397" i="4"/>
  <c r="D396" i="4"/>
  <c r="P396" i="4" s="1"/>
  <c r="L395" i="4"/>
  <c r="K396" i="4"/>
  <c r="K397" i="4" l="1"/>
  <c r="F393" i="4"/>
  <c r="M392" i="4"/>
  <c r="N202" i="4"/>
  <c r="H202" i="4"/>
  <c r="I202" i="4" s="1"/>
  <c r="L396" i="4"/>
  <c r="C398" i="4"/>
  <c r="D397" i="4"/>
  <c r="P397" i="4" s="1"/>
  <c r="L397" i="4" l="1"/>
  <c r="D398" i="4"/>
  <c r="P398" i="4" s="1"/>
  <c r="C399" i="4"/>
  <c r="B202" i="4"/>
  <c r="E203" i="4"/>
  <c r="F394" i="4"/>
  <c r="M393" i="4"/>
  <c r="O202" i="4"/>
  <c r="Q202" i="4" s="1"/>
  <c r="R202" i="4" s="1"/>
  <c r="K398" i="4"/>
  <c r="K399" i="4" s="1"/>
  <c r="U202" i="4" l="1"/>
  <c r="S202" i="4"/>
  <c r="T202" i="4"/>
  <c r="F395" i="4"/>
  <c r="M394" i="4"/>
  <c r="C400" i="4"/>
  <c r="K400" i="4" s="1"/>
  <c r="D399" i="4"/>
  <c r="P399" i="4" s="1"/>
  <c r="G203" i="4"/>
  <c r="L398" i="4"/>
  <c r="L399" i="4" l="1"/>
  <c r="F396" i="4"/>
  <c r="M395" i="4"/>
  <c r="N203" i="4"/>
  <c r="H203" i="4"/>
  <c r="I203" i="4" s="1"/>
  <c r="C401" i="4"/>
  <c r="D400" i="4"/>
  <c r="P400" i="4" s="1"/>
  <c r="L400" i="4" l="1"/>
  <c r="C402" i="4"/>
  <c r="D401" i="4"/>
  <c r="P401" i="4" s="1"/>
  <c r="B203" i="4"/>
  <c r="E204" i="4"/>
  <c r="F397" i="4"/>
  <c r="M396" i="4"/>
  <c r="O203" i="4"/>
  <c r="Q203" i="4" s="1"/>
  <c r="R203" i="4" s="1"/>
  <c r="K401" i="4"/>
  <c r="K402" i="4" s="1"/>
  <c r="T203" i="4" l="1"/>
  <c r="S203" i="4"/>
  <c r="U203" i="4"/>
  <c r="F398" i="4"/>
  <c r="M397" i="4"/>
  <c r="L401" i="4"/>
  <c r="G204" i="4"/>
  <c r="C403" i="4"/>
  <c r="K403" i="4" s="1"/>
  <c r="D402" i="4"/>
  <c r="P402" i="4" s="1"/>
  <c r="L402" i="4" l="1"/>
  <c r="C404" i="4"/>
  <c r="D403" i="4"/>
  <c r="P403" i="4" s="1"/>
  <c r="N204" i="4"/>
  <c r="H204" i="4"/>
  <c r="I204" i="4" s="1"/>
  <c r="F399" i="4"/>
  <c r="M398" i="4"/>
  <c r="O204" i="4" l="1"/>
  <c r="Q204" i="4" s="1"/>
  <c r="R204" i="4" s="1"/>
  <c r="D404" i="4"/>
  <c r="P404" i="4" s="1"/>
  <c r="C405" i="4"/>
  <c r="K404" i="4"/>
  <c r="F400" i="4"/>
  <c r="M399" i="4"/>
  <c r="E205" i="4"/>
  <c r="B204" i="4"/>
  <c r="L403" i="4"/>
  <c r="K405" i="4" l="1"/>
  <c r="L404" i="4"/>
  <c r="F401" i="4"/>
  <c r="M400" i="4"/>
  <c r="C406" i="4"/>
  <c r="D405" i="4"/>
  <c r="P405" i="4" s="1"/>
  <c r="G205" i="4"/>
  <c r="T204" i="4"/>
  <c r="U204" i="4"/>
  <c r="S204" i="4"/>
  <c r="K406" i="4" l="1"/>
  <c r="F402" i="4"/>
  <c r="M401" i="4"/>
  <c r="N205" i="4"/>
  <c r="H205" i="4"/>
  <c r="I205" i="4" s="1"/>
  <c r="C407" i="4"/>
  <c r="D406" i="4"/>
  <c r="P406" i="4" s="1"/>
  <c r="L405" i="4"/>
  <c r="D407" i="4" l="1"/>
  <c r="P407" i="4" s="1"/>
  <c r="C408" i="4"/>
  <c r="L406" i="4"/>
  <c r="B205" i="4"/>
  <c r="E206" i="4"/>
  <c r="O205" i="4"/>
  <c r="Q205" i="4" s="1"/>
  <c r="R205" i="4" s="1"/>
  <c r="F403" i="4"/>
  <c r="M402" i="4"/>
  <c r="K407" i="4"/>
  <c r="K408" i="4" s="1"/>
  <c r="F404" i="4" l="1"/>
  <c r="M403" i="4"/>
  <c r="U205" i="4"/>
  <c r="T205" i="4"/>
  <c r="S205" i="4"/>
  <c r="C409" i="4"/>
  <c r="D408" i="4"/>
  <c r="P408" i="4" s="1"/>
  <c r="G206" i="4"/>
  <c r="L407" i="4"/>
  <c r="C410" i="4" l="1"/>
  <c r="D409" i="4"/>
  <c r="P409" i="4" s="1"/>
  <c r="K409" i="4"/>
  <c r="K410" i="4" s="1"/>
  <c r="L408" i="4"/>
  <c r="N206" i="4"/>
  <c r="H206" i="4"/>
  <c r="I206" i="4" s="1"/>
  <c r="F405" i="4"/>
  <c r="M404" i="4"/>
  <c r="L409" i="4" l="1"/>
  <c r="F406" i="4"/>
  <c r="M405" i="4"/>
  <c r="B206" i="4"/>
  <c r="E207" i="4"/>
  <c r="O206" i="4"/>
  <c r="Q206" i="4" s="1"/>
  <c r="R206" i="4" s="1"/>
  <c r="D410" i="4"/>
  <c r="P410" i="4" s="1"/>
  <c r="C411" i="4"/>
  <c r="U206" i="4" l="1"/>
  <c r="S206" i="4"/>
  <c r="T206" i="4"/>
  <c r="L410" i="4"/>
  <c r="D411" i="4"/>
  <c r="P411" i="4" s="1"/>
  <c r="C412" i="4"/>
  <c r="G207" i="4"/>
  <c r="F407" i="4"/>
  <c r="M406" i="4"/>
  <c r="K411" i="4"/>
  <c r="K412" i="4" s="1"/>
  <c r="N207" i="4" l="1"/>
  <c r="H207" i="4"/>
  <c r="I207" i="4" s="1"/>
  <c r="F408" i="4"/>
  <c r="M407" i="4"/>
  <c r="C413" i="4"/>
  <c r="D412" i="4"/>
  <c r="P412" i="4" s="1"/>
  <c r="L411" i="4"/>
  <c r="F409" i="4" l="1"/>
  <c r="M408" i="4"/>
  <c r="C414" i="4"/>
  <c r="D413" i="4"/>
  <c r="P413" i="4" s="1"/>
  <c r="B207" i="4"/>
  <c r="E208" i="4"/>
  <c r="L412" i="4"/>
  <c r="O207" i="4"/>
  <c r="Q207" i="4" s="1"/>
  <c r="R207" i="4" s="1"/>
  <c r="K413" i="4"/>
  <c r="K414" i="4" s="1"/>
  <c r="S207" i="4" l="1"/>
  <c r="T207" i="4"/>
  <c r="U207" i="4"/>
  <c r="G208" i="4"/>
  <c r="C415" i="4"/>
  <c r="D414" i="4"/>
  <c r="P414" i="4" s="1"/>
  <c r="L413" i="4"/>
  <c r="F410" i="4"/>
  <c r="M409" i="4"/>
  <c r="N208" i="4" l="1"/>
  <c r="H208" i="4"/>
  <c r="I208" i="4" s="1"/>
  <c r="L414" i="4"/>
  <c r="F411" i="4"/>
  <c r="M410" i="4"/>
  <c r="D415" i="4"/>
  <c r="P415" i="4" s="1"/>
  <c r="C416" i="4"/>
  <c r="K415" i="4"/>
  <c r="K416" i="4" l="1"/>
  <c r="L415" i="4"/>
  <c r="D416" i="4"/>
  <c r="P416" i="4" s="1"/>
  <c r="C417" i="4"/>
  <c r="F412" i="4"/>
  <c r="M411" i="4"/>
  <c r="B208" i="4"/>
  <c r="E209" i="4"/>
  <c r="O208" i="4"/>
  <c r="Q208" i="4" s="1"/>
  <c r="R208" i="4" s="1"/>
  <c r="K417" i="4" l="1"/>
  <c r="S208" i="4"/>
  <c r="U208" i="4"/>
  <c r="T208" i="4"/>
  <c r="G209" i="4"/>
  <c r="F413" i="4"/>
  <c r="M412" i="4"/>
  <c r="C418" i="4"/>
  <c r="D417" i="4"/>
  <c r="P417" i="4" s="1"/>
  <c r="L416" i="4"/>
  <c r="D418" i="4" l="1"/>
  <c r="P418" i="4" s="1"/>
  <c r="C419" i="4"/>
  <c r="F414" i="4"/>
  <c r="M413" i="4"/>
  <c r="L417" i="4"/>
  <c r="N209" i="4"/>
  <c r="H209" i="4"/>
  <c r="I209" i="4" s="1"/>
  <c r="K418" i="4"/>
  <c r="K419" i="4" s="1"/>
  <c r="B209" i="4" l="1"/>
  <c r="E210" i="4"/>
  <c r="F415" i="4"/>
  <c r="M414" i="4"/>
  <c r="L418" i="4"/>
  <c r="O209" i="4"/>
  <c r="Q209" i="4" s="1"/>
  <c r="R209" i="4" s="1"/>
  <c r="C420" i="4"/>
  <c r="D419" i="4"/>
  <c r="P419" i="4" s="1"/>
  <c r="L419" i="4" l="1"/>
  <c r="F416" i="4"/>
  <c r="M415" i="4"/>
  <c r="C421" i="4"/>
  <c r="D420" i="4"/>
  <c r="P420" i="4" s="1"/>
  <c r="K420" i="4"/>
  <c r="K421" i="4" s="1"/>
  <c r="U209" i="4"/>
  <c r="T209" i="4"/>
  <c r="S209" i="4"/>
  <c r="G210" i="4"/>
  <c r="N210" i="4" l="1"/>
  <c r="H210" i="4"/>
  <c r="I210" i="4" s="1"/>
  <c r="F417" i="4"/>
  <c r="M416" i="4"/>
  <c r="C422" i="4"/>
  <c r="D421" i="4"/>
  <c r="P421" i="4" s="1"/>
  <c r="K422" i="4"/>
  <c r="L420" i="4"/>
  <c r="F418" i="4" l="1"/>
  <c r="M417" i="4"/>
  <c r="L421" i="4"/>
  <c r="D422" i="4"/>
  <c r="P422" i="4" s="1"/>
  <c r="C423" i="4"/>
  <c r="K423" i="4" s="1"/>
  <c r="E211" i="4"/>
  <c r="B210" i="4"/>
  <c r="O210" i="4"/>
  <c r="Q210" i="4" s="1"/>
  <c r="R210" i="4" s="1"/>
  <c r="D423" i="4" l="1"/>
  <c r="P423" i="4" s="1"/>
  <c r="C424" i="4"/>
  <c r="L422" i="4"/>
  <c r="U210" i="4"/>
  <c r="S210" i="4"/>
  <c r="T210" i="4"/>
  <c r="G211" i="4"/>
  <c r="F419" i="4"/>
  <c r="M418" i="4"/>
  <c r="C425" i="4" l="1"/>
  <c r="D424" i="4"/>
  <c r="P424" i="4" s="1"/>
  <c r="N211" i="4"/>
  <c r="H211" i="4"/>
  <c r="I211" i="4" s="1"/>
  <c r="F420" i="4"/>
  <c r="M419" i="4"/>
  <c r="L423" i="4"/>
  <c r="K424" i="4"/>
  <c r="K425" i="4" l="1"/>
  <c r="F421" i="4"/>
  <c r="M420" i="4"/>
  <c r="L424" i="4"/>
  <c r="B211" i="4"/>
  <c r="E212" i="4"/>
  <c r="O211" i="4"/>
  <c r="Q211" i="4" s="1"/>
  <c r="R211" i="4" s="1"/>
  <c r="C426" i="4"/>
  <c r="D425" i="4"/>
  <c r="P425" i="4" s="1"/>
  <c r="C427" i="4" l="1"/>
  <c r="D426" i="4"/>
  <c r="P426" i="4" s="1"/>
  <c r="T211" i="4"/>
  <c r="S211" i="4"/>
  <c r="U211" i="4"/>
  <c r="G212" i="4"/>
  <c r="K426" i="4"/>
  <c r="K427" i="4" s="1"/>
  <c r="L425" i="4"/>
  <c r="F422" i="4"/>
  <c r="M421" i="4"/>
  <c r="N212" i="4" l="1"/>
  <c r="H212" i="4"/>
  <c r="I212" i="4" s="1"/>
  <c r="L426" i="4"/>
  <c r="F423" i="4"/>
  <c r="M422" i="4"/>
  <c r="C428" i="4"/>
  <c r="D427" i="4"/>
  <c r="P427" i="4" s="1"/>
  <c r="L427" i="4" l="1"/>
  <c r="D428" i="4"/>
  <c r="P428" i="4" s="1"/>
  <c r="C429" i="4"/>
  <c r="F424" i="4"/>
  <c r="M423" i="4"/>
  <c r="K428" i="4"/>
  <c r="E213" i="4"/>
  <c r="B212" i="4"/>
  <c r="O212" i="4"/>
  <c r="Q212" i="4" s="1"/>
  <c r="R212" i="4" s="1"/>
  <c r="K429" i="4" l="1"/>
  <c r="T212" i="4"/>
  <c r="U212" i="4"/>
  <c r="S212" i="4"/>
  <c r="G213" i="4"/>
  <c r="F425" i="4"/>
  <c r="M424" i="4"/>
  <c r="D429" i="4"/>
  <c r="P429" i="4" s="1"/>
  <c r="C430" i="4"/>
  <c r="L428" i="4"/>
  <c r="C431" i="4" l="1"/>
  <c r="D430" i="4"/>
  <c r="P430" i="4" s="1"/>
  <c r="N213" i="4"/>
  <c r="H213" i="4"/>
  <c r="I213" i="4" s="1"/>
  <c r="L429" i="4"/>
  <c r="F426" i="4"/>
  <c r="M425" i="4"/>
  <c r="K430" i="4"/>
  <c r="K431" i="4" l="1"/>
  <c r="L430" i="4"/>
  <c r="F427" i="4"/>
  <c r="M426" i="4"/>
  <c r="B213" i="4"/>
  <c r="E214" i="4"/>
  <c r="O213" i="4"/>
  <c r="Q213" i="4" s="1"/>
  <c r="R213" i="4" s="1"/>
  <c r="C432" i="4"/>
  <c r="D431" i="4"/>
  <c r="P431" i="4" s="1"/>
  <c r="U213" i="4" l="1"/>
  <c r="T213" i="4"/>
  <c r="S213" i="4"/>
  <c r="C433" i="4"/>
  <c r="D432" i="4"/>
  <c r="P432" i="4" s="1"/>
  <c r="L431" i="4"/>
  <c r="K432" i="4"/>
  <c r="G214" i="4"/>
  <c r="F428" i="4"/>
  <c r="M427" i="4"/>
  <c r="K433" i="4" l="1"/>
  <c r="L432" i="4"/>
  <c r="C434" i="4"/>
  <c r="D433" i="4"/>
  <c r="P433" i="4" s="1"/>
  <c r="N214" i="4"/>
  <c r="H214" i="4"/>
  <c r="I214" i="4" s="1"/>
  <c r="F429" i="4"/>
  <c r="M428" i="4"/>
  <c r="K434" i="4" l="1"/>
  <c r="F430" i="4"/>
  <c r="M429" i="4"/>
  <c r="B214" i="4"/>
  <c r="E215" i="4"/>
  <c r="O214" i="4"/>
  <c r="Q214" i="4" s="1"/>
  <c r="R214" i="4" s="1"/>
  <c r="D434" i="4"/>
  <c r="P434" i="4" s="1"/>
  <c r="C435" i="4"/>
  <c r="L433" i="4"/>
  <c r="K435" i="4" l="1"/>
  <c r="L434" i="4"/>
  <c r="U214" i="4"/>
  <c r="T214" i="4"/>
  <c r="S214" i="4"/>
  <c r="D435" i="4"/>
  <c r="P435" i="4" s="1"/>
  <c r="C436" i="4"/>
  <c r="G215" i="4"/>
  <c r="F431" i="4"/>
  <c r="M430" i="4"/>
  <c r="K436" i="4" l="1"/>
  <c r="N215" i="4"/>
  <c r="H215" i="4"/>
  <c r="I215" i="4" s="1"/>
  <c r="F432" i="4"/>
  <c r="M431" i="4"/>
  <c r="C437" i="4"/>
  <c r="D436" i="4"/>
  <c r="P436" i="4" s="1"/>
  <c r="L435" i="4"/>
  <c r="C438" i="4" l="1"/>
  <c r="D437" i="4"/>
  <c r="P437" i="4" s="1"/>
  <c r="L436" i="4"/>
  <c r="E216" i="4"/>
  <c r="B215" i="4"/>
  <c r="O215" i="4"/>
  <c r="Q215" i="4" s="1"/>
  <c r="R215" i="4" s="1"/>
  <c r="F433" i="4"/>
  <c r="M432" i="4"/>
  <c r="K437" i="4"/>
  <c r="K438" i="4" s="1"/>
  <c r="F434" i="4" l="1"/>
  <c r="M433" i="4"/>
  <c r="G216" i="4"/>
  <c r="T215" i="4"/>
  <c r="S215" i="4"/>
  <c r="U215" i="4"/>
  <c r="L437" i="4"/>
  <c r="D438" i="4"/>
  <c r="P438" i="4" s="1"/>
  <c r="C439" i="4"/>
  <c r="K439" i="4" s="1"/>
  <c r="L438" i="4" l="1"/>
  <c r="C440" i="4"/>
  <c r="D439" i="4"/>
  <c r="P439" i="4" s="1"/>
  <c r="N216" i="4"/>
  <c r="H216" i="4"/>
  <c r="I216" i="4" s="1"/>
  <c r="F435" i="4"/>
  <c r="M434" i="4"/>
  <c r="F436" i="4" l="1"/>
  <c r="M435" i="4"/>
  <c r="L439" i="4"/>
  <c r="E217" i="4"/>
  <c r="B216" i="4"/>
  <c r="D440" i="4"/>
  <c r="P440" i="4" s="1"/>
  <c r="C441" i="4"/>
  <c r="O216" i="4"/>
  <c r="Q216" i="4" s="1"/>
  <c r="R216" i="4" s="1"/>
  <c r="K440" i="4"/>
  <c r="K441" i="4" s="1"/>
  <c r="G217" i="4" l="1"/>
  <c r="S216" i="4"/>
  <c r="U216" i="4"/>
  <c r="T216" i="4"/>
  <c r="C442" i="4"/>
  <c r="D441" i="4"/>
  <c r="P441" i="4" s="1"/>
  <c r="L440" i="4"/>
  <c r="F437" i="4"/>
  <c r="M436" i="4"/>
  <c r="L441" i="4" l="1"/>
  <c r="C443" i="4"/>
  <c r="D442" i="4"/>
  <c r="P442" i="4" s="1"/>
  <c r="K442" i="4"/>
  <c r="K443" i="4" s="1"/>
  <c r="F438" i="4"/>
  <c r="M437" i="4"/>
  <c r="N217" i="4"/>
  <c r="H217" i="4"/>
  <c r="I217" i="4" s="1"/>
  <c r="E218" i="4" l="1"/>
  <c r="B217" i="4"/>
  <c r="F439" i="4"/>
  <c r="M438" i="4"/>
  <c r="O217" i="4"/>
  <c r="Q217" i="4" s="1"/>
  <c r="R217" i="4" s="1"/>
  <c r="C444" i="4"/>
  <c r="D443" i="4"/>
  <c r="P443" i="4" s="1"/>
  <c r="K444" i="4"/>
  <c r="L442" i="4"/>
  <c r="L443" i="4" l="1"/>
  <c r="C445" i="4"/>
  <c r="K445" i="4" s="1"/>
  <c r="D444" i="4"/>
  <c r="P444" i="4" s="1"/>
  <c r="U217" i="4"/>
  <c r="T217" i="4"/>
  <c r="S217" i="4"/>
  <c r="F440" i="4"/>
  <c r="M439" i="4"/>
  <c r="G218" i="4"/>
  <c r="N218" i="4" l="1"/>
  <c r="H218" i="4"/>
  <c r="I218" i="4" s="1"/>
  <c r="C446" i="4"/>
  <c r="D445" i="4"/>
  <c r="P445" i="4" s="1"/>
  <c r="F441" i="4"/>
  <c r="M440" i="4"/>
  <c r="L444" i="4"/>
  <c r="F442" i="4" l="1"/>
  <c r="M441" i="4"/>
  <c r="B218" i="4"/>
  <c r="E219" i="4"/>
  <c r="O218" i="4"/>
  <c r="Q218" i="4" s="1"/>
  <c r="R218" i="4" s="1"/>
  <c r="L445" i="4"/>
  <c r="C447" i="4"/>
  <c r="D446" i="4"/>
  <c r="P446" i="4" s="1"/>
  <c r="K446" i="4"/>
  <c r="K447" i="4" s="1"/>
  <c r="D447" i="4" l="1"/>
  <c r="P447" i="4" s="1"/>
  <c r="C448" i="4"/>
  <c r="L446" i="4"/>
  <c r="U218" i="4"/>
  <c r="S218" i="4"/>
  <c r="T218" i="4"/>
  <c r="K448" i="4"/>
  <c r="G219" i="4"/>
  <c r="F443" i="4"/>
  <c r="M442" i="4"/>
  <c r="L447" i="4" l="1"/>
  <c r="F444" i="4"/>
  <c r="M443" i="4"/>
  <c r="D448" i="4"/>
  <c r="P448" i="4" s="1"/>
  <c r="C449" i="4"/>
  <c r="K449" i="4" s="1"/>
  <c r="N219" i="4"/>
  <c r="H219" i="4"/>
  <c r="I219" i="4" s="1"/>
  <c r="O219" i="4" l="1"/>
  <c r="Q219" i="4" s="1"/>
  <c r="R219" i="4" s="1"/>
  <c r="L448" i="4"/>
  <c r="B219" i="4"/>
  <c r="E220" i="4"/>
  <c r="C450" i="4"/>
  <c r="D449" i="4"/>
  <c r="P449" i="4" s="1"/>
  <c r="F445" i="4"/>
  <c r="M444" i="4"/>
  <c r="L449" i="4" l="1"/>
  <c r="F446" i="4"/>
  <c r="M445" i="4"/>
  <c r="G220" i="4"/>
  <c r="D450" i="4"/>
  <c r="P450" i="4" s="1"/>
  <c r="C451" i="4"/>
  <c r="K450" i="4"/>
  <c r="T219" i="4"/>
  <c r="S219" i="4"/>
  <c r="U219" i="4"/>
  <c r="K451" i="4" l="1"/>
  <c r="N220" i="4"/>
  <c r="H220" i="4"/>
  <c r="I220" i="4" s="1"/>
  <c r="F447" i="4"/>
  <c r="M446" i="4"/>
  <c r="D451" i="4"/>
  <c r="P451" i="4" s="1"/>
  <c r="C452" i="4"/>
  <c r="L450" i="4"/>
  <c r="C453" i="4" l="1"/>
  <c r="D452" i="4"/>
  <c r="P452" i="4" s="1"/>
  <c r="F448" i="4"/>
  <c r="M447" i="4"/>
  <c r="B220" i="4"/>
  <c r="E221" i="4"/>
  <c r="L451" i="4"/>
  <c r="O220" i="4"/>
  <c r="Q220" i="4" s="1"/>
  <c r="R220" i="4" s="1"/>
  <c r="K452" i="4"/>
  <c r="K453" i="4" s="1"/>
  <c r="G221" i="4" l="1"/>
  <c r="F449" i="4"/>
  <c r="M448" i="4"/>
  <c r="T220" i="4"/>
  <c r="U220" i="4"/>
  <c r="S220" i="4"/>
  <c r="L452" i="4"/>
  <c r="C454" i="4"/>
  <c r="D453" i="4"/>
  <c r="P453" i="4" s="1"/>
  <c r="L453" i="4" l="1"/>
  <c r="F450" i="4"/>
  <c r="M449" i="4"/>
  <c r="D454" i="4"/>
  <c r="P454" i="4" s="1"/>
  <c r="C455" i="4"/>
  <c r="K454" i="4"/>
  <c r="N221" i="4"/>
  <c r="H221" i="4"/>
  <c r="I221" i="4" s="1"/>
  <c r="K455" i="4" l="1"/>
  <c r="K456" i="4" s="1"/>
  <c r="O221" i="4"/>
  <c r="Q221" i="4" s="1"/>
  <c r="R221" i="4" s="1"/>
  <c r="C456" i="4"/>
  <c r="D455" i="4"/>
  <c r="P455" i="4" s="1"/>
  <c r="F451" i="4"/>
  <c r="M450" i="4"/>
  <c r="E222" i="4"/>
  <c r="B221" i="4"/>
  <c r="L454" i="4"/>
  <c r="F452" i="4" l="1"/>
  <c r="M451" i="4"/>
  <c r="L455" i="4"/>
  <c r="G222" i="4"/>
  <c r="C457" i="4"/>
  <c r="D456" i="4"/>
  <c r="P456" i="4" s="1"/>
  <c r="U221" i="4"/>
  <c r="T221" i="4"/>
  <c r="S221" i="4"/>
  <c r="L456" i="4" l="1"/>
  <c r="C458" i="4"/>
  <c r="D457" i="4"/>
  <c r="P457" i="4" s="1"/>
  <c r="N222" i="4"/>
  <c r="H222" i="4"/>
  <c r="I222" i="4" s="1"/>
  <c r="K457" i="4"/>
  <c r="K458" i="4" s="1"/>
  <c r="F453" i="4"/>
  <c r="M452" i="4"/>
  <c r="E223" i="4" l="1"/>
  <c r="B222" i="4"/>
  <c r="C459" i="4"/>
  <c r="D458" i="4"/>
  <c r="P458" i="4" s="1"/>
  <c r="F454" i="4"/>
  <c r="M453" i="4"/>
  <c r="O222" i="4"/>
  <c r="Q222" i="4" s="1"/>
  <c r="R222" i="4" s="1"/>
  <c r="L457" i="4"/>
  <c r="U222" i="4" l="1"/>
  <c r="T222" i="4"/>
  <c r="S222" i="4"/>
  <c r="F455" i="4"/>
  <c r="M454" i="4"/>
  <c r="G223" i="4"/>
  <c r="L458" i="4"/>
  <c r="C460" i="4"/>
  <c r="D459" i="4"/>
  <c r="P459" i="4" s="1"/>
  <c r="K459" i="4"/>
  <c r="K460" i="4" s="1"/>
  <c r="F456" i="4" l="1"/>
  <c r="M455" i="4"/>
  <c r="N223" i="4"/>
  <c r="H223" i="4"/>
  <c r="I223" i="4" s="1"/>
  <c r="C461" i="4"/>
  <c r="D460" i="4"/>
  <c r="P460" i="4" s="1"/>
  <c r="L459" i="4"/>
  <c r="L460" i="4" l="1"/>
  <c r="C462" i="4"/>
  <c r="D461" i="4"/>
  <c r="P461" i="4" s="1"/>
  <c r="E224" i="4"/>
  <c r="B223" i="4"/>
  <c r="F457" i="4"/>
  <c r="M456" i="4"/>
  <c r="O223" i="4"/>
  <c r="Q223" i="4" s="1"/>
  <c r="R223" i="4" s="1"/>
  <c r="K461" i="4"/>
  <c r="K462" i="4" l="1"/>
  <c r="G224" i="4"/>
  <c r="L461" i="4"/>
  <c r="T223" i="4"/>
  <c r="S223" i="4"/>
  <c r="U223" i="4"/>
  <c r="F458" i="4"/>
  <c r="M457" i="4"/>
  <c r="D462" i="4"/>
  <c r="P462" i="4" s="1"/>
  <c r="C463" i="4"/>
  <c r="C464" i="4" l="1"/>
  <c r="D463" i="4"/>
  <c r="P463" i="4" s="1"/>
  <c r="F459" i="4"/>
  <c r="M458" i="4"/>
  <c r="N224" i="4"/>
  <c r="H224" i="4"/>
  <c r="I224" i="4" s="1"/>
  <c r="L462" i="4"/>
  <c r="K463" i="4"/>
  <c r="K464" i="4" l="1"/>
  <c r="O224" i="4"/>
  <c r="Q224" i="4" s="1"/>
  <c r="R224" i="4" s="1"/>
  <c r="E225" i="4"/>
  <c r="B224" i="4"/>
  <c r="F460" i="4"/>
  <c r="M459" i="4"/>
  <c r="L463" i="4"/>
  <c r="D464" i="4"/>
  <c r="P464" i="4" s="1"/>
  <c r="C465" i="4"/>
  <c r="K465" i="4" l="1"/>
  <c r="C466" i="4"/>
  <c r="D465" i="4"/>
  <c r="P465" i="4" s="1"/>
  <c r="F461" i="4"/>
  <c r="M460" i="4"/>
  <c r="L464" i="4"/>
  <c r="G225" i="4"/>
  <c r="T224" i="4"/>
  <c r="U224" i="4"/>
  <c r="S224" i="4"/>
  <c r="N225" i="4" l="1"/>
  <c r="H225" i="4"/>
  <c r="I225" i="4" s="1"/>
  <c r="C467" i="4"/>
  <c r="D466" i="4"/>
  <c r="P466" i="4" s="1"/>
  <c r="L465" i="4"/>
  <c r="F462" i="4"/>
  <c r="M461" i="4"/>
  <c r="K466" i="4"/>
  <c r="K467" i="4" l="1"/>
  <c r="K468" i="4" s="1"/>
  <c r="F463" i="4"/>
  <c r="M462" i="4"/>
  <c r="D467" i="4"/>
  <c r="P467" i="4" s="1"/>
  <c r="C468" i="4"/>
  <c r="L466" i="4"/>
  <c r="E226" i="4"/>
  <c r="B225" i="4"/>
  <c r="O225" i="4"/>
  <c r="Q225" i="4" s="1"/>
  <c r="R225" i="4" s="1"/>
  <c r="L467" i="4" l="1"/>
  <c r="U225" i="4"/>
  <c r="S225" i="4"/>
  <c r="T225" i="4"/>
  <c r="G226" i="4"/>
  <c r="D468" i="4"/>
  <c r="P468" i="4" s="1"/>
  <c r="C469" i="4"/>
  <c r="K469" i="4" s="1"/>
  <c r="F464" i="4"/>
  <c r="M463" i="4"/>
  <c r="N226" i="4" l="1"/>
  <c r="H226" i="4"/>
  <c r="I226" i="4" s="1"/>
  <c r="C470" i="4"/>
  <c r="D469" i="4"/>
  <c r="P469" i="4" s="1"/>
  <c r="K470" i="4"/>
  <c r="F465" i="4"/>
  <c r="M464" i="4"/>
  <c r="L468" i="4"/>
  <c r="F466" i="4" l="1"/>
  <c r="M465" i="4"/>
  <c r="C471" i="4"/>
  <c r="D470" i="4"/>
  <c r="P470" i="4" s="1"/>
  <c r="K471" i="4"/>
  <c r="E227" i="4"/>
  <c r="B226" i="4"/>
  <c r="O226" i="4"/>
  <c r="Q226" i="4" s="1"/>
  <c r="R226" i="4" s="1"/>
  <c r="L469" i="4"/>
  <c r="S226" i="4" l="1"/>
  <c r="U226" i="4"/>
  <c r="T226" i="4"/>
  <c r="F467" i="4"/>
  <c r="M466" i="4"/>
  <c r="L470" i="4"/>
  <c r="G227" i="4"/>
  <c r="D471" i="4"/>
  <c r="P471" i="4" s="1"/>
  <c r="C472" i="4"/>
  <c r="K472" i="4" s="1"/>
  <c r="N227" i="4" l="1"/>
  <c r="H227" i="4"/>
  <c r="I227" i="4" s="1"/>
  <c r="D472" i="4"/>
  <c r="P472" i="4" s="1"/>
  <c r="C473" i="4"/>
  <c r="F468" i="4"/>
  <c r="M467" i="4"/>
  <c r="L471" i="4"/>
  <c r="F469" i="4" l="1"/>
  <c r="M468" i="4"/>
  <c r="B227" i="4"/>
  <c r="E228" i="4"/>
  <c r="L472" i="4"/>
  <c r="C474" i="4"/>
  <c r="D473" i="4"/>
  <c r="P473" i="4" s="1"/>
  <c r="O227" i="4"/>
  <c r="Q227" i="4" s="1"/>
  <c r="R227" i="4" s="1"/>
  <c r="K473" i="4"/>
  <c r="K474" i="4" l="1"/>
  <c r="L473" i="4"/>
  <c r="U227" i="4"/>
  <c r="S227" i="4"/>
  <c r="T227" i="4"/>
  <c r="D474" i="4"/>
  <c r="P474" i="4" s="1"/>
  <c r="C475" i="4"/>
  <c r="G228" i="4"/>
  <c r="F470" i="4"/>
  <c r="M469" i="4"/>
  <c r="N228" i="4" l="1"/>
  <c r="H228" i="4"/>
  <c r="I228" i="4" s="1"/>
  <c r="F471" i="4"/>
  <c r="M470" i="4"/>
  <c r="C476" i="4"/>
  <c r="D475" i="4"/>
  <c r="P475" i="4" s="1"/>
  <c r="K475" i="4"/>
  <c r="K476" i="4" s="1"/>
  <c r="L474" i="4"/>
  <c r="F472" i="4" l="1"/>
  <c r="M471" i="4"/>
  <c r="C477" i="4"/>
  <c r="K477" i="4" s="1"/>
  <c r="D476" i="4"/>
  <c r="P476" i="4" s="1"/>
  <c r="B228" i="4"/>
  <c r="E229" i="4"/>
  <c r="L475" i="4"/>
  <c r="O228" i="4"/>
  <c r="Q228" i="4" s="1"/>
  <c r="R228" i="4" s="1"/>
  <c r="S228" i="4" l="1"/>
  <c r="U228" i="4"/>
  <c r="T228" i="4"/>
  <c r="L476" i="4"/>
  <c r="G229" i="4"/>
  <c r="D477" i="4"/>
  <c r="P477" i="4" s="1"/>
  <c r="C478" i="4"/>
  <c r="F473" i="4"/>
  <c r="M472" i="4"/>
  <c r="D478" i="4" l="1"/>
  <c r="P478" i="4" s="1"/>
  <c r="C479" i="4"/>
  <c r="L477" i="4"/>
  <c r="F474" i="4"/>
  <c r="M473" i="4"/>
  <c r="N229" i="4"/>
  <c r="H229" i="4"/>
  <c r="I229" i="4" s="1"/>
  <c r="K478" i="4"/>
  <c r="K479" i="4" s="1"/>
  <c r="B229" i="4" l="1"/>
  <c r="E230" i="4"/>
  <c r="O229" i="4"/>
  <c r="Q229" i="4" s="1"/>
  <c r="R229" i="4" s="1"/>
  <c r="C480" i="4"/>
  <c r="D479" i="4"/>
  <c r="P479" i="4" s="1"/>
  <c r="K480" i="4"/>
  <c r="F475" i="4"/>
  <c r="M474" i="4"/>
  <c r="L478" i="4"/>
  <c r="L479" i="4" l="1"/>
  <c r="F476" i="4"/>
  <c r="M475" i="4"/>
  <c r="C481" i="4"/>
  <c r="K481" i="4" s="1"/>
  <c r="D480" i="4"/>
  <c r="P480" i="4" s="1"/>
  <c r="U229" i="4"/>
  <c r="T229" i="4"/>
  <c r="S229" i="4"/>
  <c r="G230" i="4"/>
  <c r="F477" i="4" l="1"/>
  <c r="M476" i="4"/>
  <c r="N230" i="4"/>
  <c r="H230" i="4"/>
  <c r="I230" i="4" s="1"/>
  <c r="C482" i="4"/>
  <c r="K482" i="4" s="1"/>
  <c r="D481" i="4"/>
  <c r="P481" i="4" s="1"/>
  <c r="L480" i="4"/>
  <c r="L481" i="4" l="1"/>
  <c r="D482" i="4"/>
  <c r="P482" i="4" s="1"/>
  <c r="C483" i="4"/>
  <c r="E231" i="4"/>
  <c r="B230" i="4"/>
  <c r="O230" i="4"/>
  <c r="Q230" i="4" s="1"/>
  <c r="R230" i="4" s="1"/>
  <c r="F478" i="4"/>
  <c r="M477" i="4"/>
  <c r="U230" i="4" l="1"/>
  <c r="S230" i="4"/>
  <c r="T230" i="4"/>
  <c r="F479" i="4"/>
  <c r="M478" i="4"/>
  <c r="D483" i="4"/>
  <c r="P483" i="4" s="1"/>
  <c r="C484" i="4"/>
  <c r="L482" i="4"/>
  <c r="G231" i="4"/>
  <c r="K483" i="4"/>
  <c r="K484" i="4" l="1"/>
  <c r="D484" i="4"/>
  <c r="P484" i="4" s="1"/>
  <c r="C485" i="4"/>
  <c r="F480" i="4"/>
  <c r="M479" i="4"/>
  <c r="N231" i="4"/>
  <c r="H231" i="4"/>
  <c r="I231" i="4" s="1"/>
  <c r="L483" i="4"/>
  <c r="C486" i="4" l="1"/>
  <c r="D485" i="4"/>
  <c r="P485" i="4" s="1"/>
  <c r="O231" i="4"/>
  <c r="Q231" i="4" s="1"/>
  <c r="R231" i="4" s="1"/>
  <c r="L484" i="4"/>
  <c r="E232" i="4"/>
  <c r="B231" i="4"/>
  <c r="F481" i="4"/>
  <c r="M480" i="4"/>
  <c r="K485" i="4"/>
  <c r="K486" i="4" s="1"/>
  <c r="L485" i="4" l="1"/>
  <c r="S231" i="4"/>
  <c r="T231" i="4"/>
  <c r="U231" i="4"/>
  <c r="D486" i="4"/>
  <c r="P486" i="4" s="1"/>
  <c r="C487" i="4"/>
  <c r="F482" i="4"/>
  <c r="M481" i="4"/>
  <c r="G232" i="4"/>
  <c r="C488" i="4" l="1"/>
  <c r="D487" i="4"/>
  <c r="P487" i="4" s="1"/>
  <c r="K487" i="4"/>
  <c r="K488" i="4" s="1"/>
  <c r="N232" i="4"/>
  <c r="H232" i="4"/>
  <c r="I232" i="4" s="1"/>
  <c r="F483" i="4"/>
  <c r="M482" i="4"/>
  <c r="L486" i="4"/>
  <c r="L487" i="4" l="1"/>
  <c r="F484" i="4"/>
  <c r="M483" i="4"/>
  <c r="B232" i="4"/>
  <c r="E233" i="4"/>
  <c r="O232" i="4"/>
  <c r="Q232" i="4" s="1"/>
  <c r="R232" i="4" s="1"/>
  <c r="D488" i="4"/>
  <c r="P488" i="4" s="1"/>
  <c r="C489" i="4"/>
  <c r="K489" i="4" s="1"/>
  <c r="C490" i="4" l="1"/>
  <c r="D489" i="4"/>
  <c r="P489" i="4" s="1"/>
  <c r="G233" i="4"/>
  <c r="F485" i="4"/>
  <c r="M484" i="4"/>
  <c r="S232" i="4"/>
  <c r="U232" i="4"/>
  <c r="T232" i="4"/>
  <c r="K490" i="4"/>
  <c r="L488" i="4"/>
  <c r="N233" i="4" l="1"/>
  <c r="H233" i="4"/>
  <c r="I233" i="4" s="1"/>
  <c r="L489" i="4"/>
  <c r="F486" i="4"/>
  <c r="M485" i="4"/>
  <c r="D490" i="4"/>
  <c r="P490" i="4" s="1"/>
  <c r="C491" i="4"/>
  <c r="L490" i="4" l="1"/>
  <c r="C492" i="4"/>
  <c r="D491" i="4"/>
  <c r="P491" i="4" s="1"/>
  <c r="F487" i="4"/>
  <c r="M486" i="4"/>
  <c r="E234" i="4"/>
  <c r="B233" i="4"/>
  <c r="K491" i="4"/>
  <c r="K492" i="4" s="1"/>
  <c r="O233" i="4"/>
  <c r="Q233" i="4" s="1"/>
  <c r="R233" i="4" s="1"/>
  <c r="D492" i="4" l="1"/>
  <c r="P492" i="4" s="1"/>
  <c r="C493" i="4"/>
  <c r="F488" i="4"/>
  <c r="M487" i="4"/>
  <c r="U233" i="4"/>
  <c r="S233" i="4"/>
  <c r="T233" i="4"/>
  <c r="G234" i="4"/>
  <c r="L491" i="4"/>
  <c r="N234" i="4" l="1"/>
  <c r="H234" i="4"/>
  <c r="I234" i="4" s="1"/>
  <c r="C494" i="4"/>
  <c r="D493" i="4"/>
  <c r="P493" i="4" s="1"/>
  <c r="L492" i="4"/>
  <c r="F489" i="4"/>
  <c r="M488" i="4"/>
  <c r="K493" i="4"/>
  <c r="K494" i="4" l="1"/>
  <c r="F490" i="4"/>
  <c r="M489" i="4"/>
  <c r="C495" i="4"/>
  <c r="D494" i="4"/>
  <c r="P494" i="4" s="1"/>
  <c r="L493" i="4"/>
  <c r="E235" i="4"/>
  <c r="B234" i="4"/>
  <c r="O234" i="4"/>
  <c r="Q234" i="4" s="1"/>
  <c r="R234" i="4" s="1"/>
  <c r="K495" i="4" l="1"/>
  <c r="U234" i="4"/>
  <c r="T234" i="4"/>
  <c r="S234" i="4"/>
  <c r="G235" i="4"/>
  <c r="L494" i="4"/>
  <c r="C496" i="4"/>
  <c r="D495" i="4"/>
  <c r="P495" i="4" s="1"/>
  <c r="F491" i="4"/>
  <c r="M490" i="4"/>
  <c r="K496" i="4" l="1"/>
  <c r="L495" i="4"/>
  <c r="N235" i="4"/>
  <c r="H235" i="4"/>
  <c r="I235" i="4" s="1"/>
  <c r="D496" i="4"/>
  <c r="P496" i="4" s="1"/>
  <c r="C497" i="4"/>
  <c r="F492" i="4"/>
  <c r="M491" i="4"/>
  <c r="B235" i="4" l="1"/>
  <c r="E236" i="4"/>
  <c r="F493" i="4"/>
  <c r="M492" i="4"/>
  <c r="L496" i="4"/>
  <c r="C498" i="4"/>
  <c r="D497" i="4"/>
  <c r="P497" i="4" s="1"/>
  <c r="O235" i="4"/>
  <c r="Q235" i="4" s="1"/>
  <c r="R235" i="4" s="1"/>
  <c r="K497" i="4"/>
  <c r="K498" i="4" l="1"/>
  <c r="F494" i="4"/>
  <c r="M493" i="4"/>
  <c r="T235" i="4"/>
  <c r="S235" i="4"/>
  <c r="U235" i="4"/>
  <c r="C499" i="4"/>
  <c r="D498" i="4"/>
  <c r="P498" i="4" s="1"/>
  <c r="L497" i="4"/>
  <c r="G236" i="4"/>
  <c r="D499" i="4" l="1"/>
  <c r="P499" i="4" s="1"/>
  <c r="C500" i="4"/>
  <c r="L498" i="4"/>
  <c r="F495" i="4"/>
  <c r="M494" i="4"/>
  <c r="N236" i="4"/>
  <c r="H236" i="4"/>
  <c r="I236" i="4" s="1"/>
  <c r="K499" i="4"/>
  <c r="K500" i="4" s="1"/>
  <c r="E237" i="4" l="1"/>
  <c r="B236" i="4"/>
  <c r="F496" i="4"/>
  <c r="M495" i="4"/>
  <c r="O236" i="4"/>
  <c r="Q236" i="4" s="1"/>
  <c r="R236" i="4" s="1"/>
  <c r="C501" i="4"/>
  <c r="D500" i="4"/>
  <c r="P500" i="4" s="1"/>
  <c r="L499" i="4"/>
  <c r="S236" i="4" l="1"/>
  <c r="T236" i="4"/>
  <c r="U236" i="4"/>
  <c r="F497" i="4"/>
  <c r="M496" i="4"/>
  <c r="L500" i="4"/>
  <c r="G237" i="4"/>
  <c r="D501" i="4"/>
  <c r="P501" i="4" s="1"/>
  <c r="C502" i="4"/>
  <c r="K501" i="4"/>
  <c r="K502" i="4" l="1"/>
  <c r="F498" i="4"/>
  <c r="M497" i="4"/>
  <c r="N237" i="4"/>
  <c r="H237" i="4"/>
  <c r="I237" i="4" s="1"/>
  <c r="L501" i="4"/>
  <c r="D502" i="4"/>
  <c r="P502" i="4" s="1"/>
  <c r="C503" i="4"/>
  <c r="L502" i="4" l="1"/>
  <c r="B237" i="4"/>
  <c r="E238" i="4"/>
  <c r="F499" i="4"/>
  <c r="M498" i="4"/>
  <c r="C504" i="4"/>
  <c r="D503" i="4"/>
  <c r="P503" i="4" s="1"/>
  <c r="O237" i="4"/>
  <c r="Q237" i="4" s="1"/>
  <c r="R237" i="4" s="1"/>
  <c r="K503" i="4"/>
  <c r="K504" i="4" l="1"/>
  <c r="F500" i="4"/>
  <c r="M499" i="4"/>
  <c r="T237" i="4"/>
  <c r="U237" i="4"/>
  <c r="S237" i="4"/>
  <c r="C505" i="4"/>
  <c r="D504" i="4"/>
  <c r="P504" i="4" s="1"/>
  <c r="G238" i="4"/>
  <c r="L503" i="4"/>
  <c r="N238" i="4" l="1"/>
  <c r="H238" i="4"/>
  <c r="I238" i="4" s="1"/>
  <c r="D505" i="4"/>
  <c r="P505" i="4" s="1"/>
  <c r="C506" i="4"/>
  <c r="F501" i="4"/>
  <c r="M500" i="4"/>
  <c r="L504" i="4"/>
  <c r="K505" i="4"/>
  <c r="K506" i="4" s="1"/>
  <c r="C507" i="4" l="1"/>
  <c r="D506" i="4"/>
  <c r="P506" i="4" s="1"/>
  <c r="F502" i="4"/>
  <c r="M501" i="4"/>
  <c r="L505" i="4"/>
  <c r="E239" i="4"/>
  <c r="B238" i="4"/>
  <c r="O238" i="4"/>
  <c r="Q238" i="4" s="1"/>
  <c r="R238" i="4" s="1"/>
  <c r="G239" i="4" l="1"/>
  <c r="L506" i="4"/>
  <c r="U238" i="4"/>
  <c r="T238" i="4"/>
  <c r="S238" i="4"/>
  <c r="C508" i="4"/>
  <c r="D507" i="4"/>
  <c r="P507" i="4" s="1"/>
  <c r="F503" i="4"/>
  <c r="M502" i="4"/>
  <c r="K507" i="4"/>
  <c r="K508" i="4" s="1"/>
  <c r="F504" i="4" l="1"/>
  <c r="M503" i="4"/>
  <c r="C509" i="4"/>
  <c r="D508" i="4"/>
  <c r="P508" i="4" s="1"/>
  <c r="L507" i="4"/>
  <c r="N239" i="4"/>
  <c r="H239" i="4"/>
  <c r="I239" i="4" s="1"/>
  <c r="O239" i="4" l="1"/>
  <c r="Q239" i="4" s="1"/>
  <c r="R239" i="4" s="1"/>
  <c r="E240" i="4"/>
  <c r="B239" i="4"/>
  <c r="C510" i="4"/>
  <c r="D509" i="4"/>
  <c r="P509" i="4" s="1"/>
  <c r="F505" i="4"/>
  <c r="M504" i="4"/>
  <c r="L508" i="4"/>
  <c r="K509" i="4"/>
  <c r="K510" i="4" l="1"/>
  <c r="F506" i="4"/>
  <c r="M505" i="4"/>
  <c r="G240" i="4"/>
  <c r="U239" i="4"/>
  <c r="S239" i="4"/>
  <c r="T239" i="4"/>
  <c r="L509" i="4"/>
  <c r="C511" i="4"/>
  <c r="D510" i="4"/>
  <c r="P510" i="4" s="1"/>
  <c r="K511" i="4" l="1"/>
  <c r="C512" i="4"/>
  <c r="D511" i="4"/>
  <c r="P511" i="4" s="1"/>
  <c r="L510" i="4"/>
  <c r="N240" i="4"/>
  <c r="H240" i="4"/>
  <c r="I240" i="4" s="1"/>
  <c r="F507" i="4"/>
  <c r="M506" i="4"/>
  <c r="E241" i="4" l="1"/>
  <c r="B240" i="4"/>
  <c r="O240" i="4"/>
  <c r="Q240" i="4" s="1"/>
  <c r="R240" i="4" s="1"/>
  <c r="F508" i="4"/>
  <c r="M507" i="4"/>
  <c r="C513" i="4"/>
  <c r="D512" i="4"/>
  <c r="P512" i="4" s="1"/>
  <c r="L511" i="4"/>
  <c r="K512" i="4"/>
  <c r="K513" i="4" l="1"/>
  <c r="K514" i="4" s="1"/>
  <c r="L512" i="4"/>
  <c r="C514" i="4"/>
  <c r="D513" i="4"/>
  <c r="P513" i="4" s="1"/>
  <c r="G241" i="4"/>
  <c r="F509" i="4"/>
  <c r="M508" i="4"/>
  <c r="T240" i="4"/>
  <c r="U240" i="4"/>
  <c r="S240" i="4"/>
  <c r="N241" i="4" l="1"/>
  <c r="H241" i="4"/>
  <c r="I241" i="4" s="1"/>
  <c r="D514" i="4"/>
  <c r="P514" i="4" s="1"/>
  <c r="C515" i="4"/>
  <c r="F510" i="4"/>
  <c r="M509" i="4"/>
  <c r="L513" i="4"/>
  <c r="F511" i="4" l="1"/>
  <c r="M510" i="4"/>
  <c r="E242" i="4"/>
  <c r="B241" i="4"/>
  <c r="O241" i="4"/>
  <c r="Q241" i="4" s="1"/>
  <c r="R241" i="4" s="1"/>
  <c r="L514" i="4"/>
  <c r="C516" i="4"/>
  <c r="D515" i="4"/>
  <c r="P515" i="4" s="1"/>
  <c r="K515" i="4"/>
  <c r="K516" i="4" s="1"/>
  <c r="G242" i="4" l="1"/>
  <c r="L515" i="4"/>
  <c r="S241" i="4"/>
  <c r="T241" i="4"/>
  <c r="U241" i="4"/>
  <c r="D516" i="4"/>
  <c r="P516" i="4" s="1"/>
  <c r="C517" i="4"/>
  <c r="F512" i="4"/>
  <c r="M511" i="4"/>
  <c r="L516" i="4" l="1"/>
  <c r="C518" i="4"/>
  <c r="D517" i="4"/>
  <c r="P517" i="4" s="1"/>
  <c r="F513" i="4"/>
  <c r="M512" i="4"/>
  <c r="N242" i="4"/>
  <c r="H242" i="4"/>
  <c r="I242" i="4" s="1"/>
  <c r="K517" i="4"/>
  <c r="K518" i="4" s="1"/>
  <c r="C519" i="4" l="1"/>
  <c r="D518" i="4"/>
  <c r="P518" i="4" s="1"/>
  <c r="B242" i="4"/>
  <c r="E243" i="4"/>
  <c r="F514" i="4"/>
  <c r="M513" i="4"/>
  <c r="O242" i="4"/>
  <c r="Q242" i="4" s="1"/>
  <c r="R242" i="4" s="1"/>
  <c r="L517" i="4"/>
  <c r="U242" i="4" l="1"/>
  <c r="T242" i="4"/>
  <c r="S242" i="4"/>
  <c r="F515" i="4"/>
  <c r="M514" i="4"/>
  <c r="G243" i="4"/>
  <c r="C520" i="4"/>
  <c r="D519" i="4"/>
  <c r="P519" i="4" s="1"/>
  <c r="L518" i="4"/>
  <c r="K519" i="4"/>
  <c r="K520" i="4" s="1"/>
  <c r="L519" i="4" l="1"/>
  <c r="F516" i="4"/>
  <c r="M515" i="4"/>
  <c r="N243" i="4"/>
  <c r="H243" i="4"/>
  <c r="I243" i="4" s="1"/>
  <c r="C521" i="4"/>
  <c r="K521" i="4" s="1"/>
  <c r="D520" i="4"/>
  <c r="P520" i="4" s="1"/>
  <c r="E244" i="4" l="1"/>
  <c r="B243" i="4"/>
  <c r="F517" i="4"/>
  <c r="M516" i="4"/>
  <c r="O243" i="4"/>
  <c r="Q243" i="4" s="1"/>
  <c r="R243" i="4" s="1"/>
  <c r="D521" i="4"/>
  <c r="P521" i="4" s="1"/>
  <c r="C522" i="4"/>
  <c r="K522" i="4" s="1"/>
  <c r="L520" i="4"/>
  <c r="U243" i="4" l="1"/>
  <c r="S243" i="4"/>
  <c r="T243" i="4"/>
  <c r="F518" i="4"/>
  <c r="M517" i="4"/>
  <c r="L521" i="4"/>
  <c r="C523" i="4"/>
  <c r="D522" i="4"/>
  <c r="P522" i="4" s="1"/>
  <c r="G244" i="4"/>
  <c r="L522" i="4" l="1"/>
  <c r="N244" i="4"/>
  <c r="H244" i="4"/>
  <c r="I244" i="4" s="1"/>
  <c r="C524" i="4"/>
  <c r="D523" i="4"/>
  <c r="P523" i="4" s="1"/>
  <c r="F519" i="4"/>
  <c r="M518" i="4"/>
  <c r="K523" i="4"/>
  <c r="K524" i="4" s="1"/>
  <c r="B244" i="4" l="1"/>
  <c r="E245" i="4"/>
  <c r="O244" i="4"/>
  <c r="Q244" i="4" s="1"/>
  <c r="R244" i="4" s="1"/>
  <c r="F520" i="4"/>
  <c r="M519" i="4"/>
  <c r="D524" i="4"/>
  <c r="P524" i="4" s="1"/>
  <c r="C525" i="4"/>
  <c r="L523" i="4"/>
  <c r="L524" i="4" l="1"/>
  <c r="G245" i="4"/>
  <c r="C526" i="4"/>
  <c r="D525" i="4"/>
  <c r="P525" i="4" s="1"/>
  <c r="F521" i="4"/>
  <c r="M520" i="4"/>
  <c r="S244" i="4"/>
  <c r="U244" i="4"/>
  <c r="T244" i="4"/>
  <c r="K525" i="4"/>
  <c r="K526" i="4" l="1"/>
  <c r="N245" i="4"/>
  <c r="H245" i="4"/>
  <c r="I245" i="4" s="1"/>
  <c r="D526" i="4"/>
  <c r="P526" i="4" s="1"/>
  <c r="C527" i="4"/>
  <c r="F522" i="4"/>
  <c r="M521" i="4"/>
  <c r="L525" i="4"/>
  <c r="F523" i="4" l="1"/>
  <c r="M522" i="4"/>
  <c r="E246" i="4"/>
  <c r="B245" i="4"/>
  <c r="O245" i="4"/>
  <c r="Q245" i="4" s="1"/>
  <c r="R245" i="4" s="1"/>
  <c r="L526" i="4"/>
  <c r="C528" i="4"/>
  <c r="D527" i="4"/>
  <c r="P527" i="4" s="1"/>
  <c r="K527" i="4"/>
  <c r="K528" i="4" s="1"/>
  <c r="L527" i="4" l="1"/>
  <c r="G246" i="4"/>
  <c r="C529" i="4"/>
  <c r="D528" i="4"/>
  <c r="P528" i="4" s="1"/>
  <c r="S245" i="4"/>
  <c r="T245" i="4"/>
  <c r="U245" i="4"/>
  <c r="F524" i="4"/>
  <c r="M523" i="4"/>
  <c r="N246" i="4" l="1"/>
  <c r="H246" i="4"/>
  <c r="I246" i="4" s="1"/>
  <c r="C530" i="4"/>
  <c r="D529" i="4"/>
  <c r="P529" i="4" s="1"/>
  <c r="F525" i="4"/>
  <c r="M524" i="4"/>
  <c r="K529" i="4"/>
  <c r="K530" i="4" s="1"/>
  <c r="L528" i="4"/>
  <c r="C531" i="4" l="1"/>
  <c r="D530" i="4"/>
  <c r="P530" i="4" s="1"/>
  <c r="L529" i="4"/>
  <c r="F526" i="4"/>
  <c r="M525" i="4"/>
  <c r="B246" i="4"/>
  <c r="E247" i="4"/>
  <c r="O246" i="4"/>
  <c r="Q246" i="4" s="1"/>
  <c r="R246" i="4" s="1"/>
  <c r="G247" i="4" l="1"/>
  <c r="F527" i="4"/>
  <c r="M526" i="4"/>
  <c r="U246" i="4"/>
  <c r="S246" i="4"/>
  <c r="T246" i="4"/>
  <c r="D531" i="4"/>
  <c r="P531" i="4" s="1"/>
  <c r="C532" i="4"/>
  <c r="L530" i="4"/>
  <c r="K531" i="4"/>
  <c r="K532" i="4" s="1"/>
  <c r="C533" i="4" l="1"/>
  <c r="D532" i="4"/>
  <c r="P532" i="4" s="1"/>
  <c r="F528" i="4"/>
  <c r="M527" i="4"/>
  <c r="L531" i="4"/>
  <c r="N247" i="4"/>
  <c r="H247" i="4"/>
  <c r="I247" i="4" s="1"/>
  <c r="E248" i="4" l="1"/>
  <c r="B247" i="4"/>
  <c r="O247" i="4"/>
  <c r="Q247" i="4" s="1"/>
  <c r="R247" i="4" s="1"/>
  <c r="D533" i="4"/>
  <c r="P533" i="4" s="1"/>
  <c r="C534" i="4"/>
  <c r="L532" i="4"/>
  <c r="F529" i="4"/>
  <c r="M528" i="4"/>
  <c r="K533" i="4"/>
  <c r="K534" i="4" s="1"/>
  <c r="L533" i="4" l="1"/>
  <c r="U247" i="4"/>
  <c r="T247" i="4"/>
  <c r="S247" i="4"/>
  <c r="F530" i="4"/>
  <c r="M529" i="4"/>
  <c r="D534" i="4"/>
  <c r="P534" i="4" s="1"/>
  <c r="C535" i="4"/>
  <c r="K535" i="4" s="1"/>
  <c r="G248" i="4"/>
  <c r="N248" i="4" l="1"/>
  <c r="H248" i="4"/>
  <c r="I248" i="4" s="1"/>
  <c r="F531" i="4"/>
  <c r="M530" i="4"/>
  <c r="L534" i="4"/>
  <c r="D535" i="4"/>
  <c r="P535" i="4" s="1"/>
  <c r="C536" i="4"/>
  <c r="C537" i="4" l="1"/>
  <c r="D536" i="4"/>
  <c r="P536" i="4" s="1"/>
  <c r="F532" i="4"/>
  <c r="M531" i="4"/>
  <c r="L535" i="4"/>
  <c r="E249" i="4"/>
  <c r="B248" i="4"/>
  <c r="K536" i="4"/>
  <c r="K537" i="4" s="1"/>
  <c r="O248" i="4"/>
  <c r="Q248" i="4" s="1"/>
  <c r="R248" i="4" s="1"/>
  <c r="F533" i="4" l="1"/>
  <c r="M532" i="4"/>
  <c r="L536" i="4"/>
  <c r="S248" i="4"/>
  <c r="U248" i="4"/>
  <c r="T248" i="4"/>
  <c r="G249" i="4"/>
  <c r="D537" i="4"/>
  <c r="P537" i="4" s="1"/>
  <c r="C538" i="4"/>
  <c r="N249" i="4" l="1"/>
  <c r="H249" i="4"/>
  <c r="I249" i="4" s="1"/>
  <c r="C539" i="4"/>
  <c r="D538" i="4"/>
  <c r="P538" i="4" s="1"/>
  <c r="F534" i="4"/>
  <c r="M533" i="4"/>
  <c r="L537" i="4"/>
  <c r="K538" i="4"/>
  <c r="K539" i="4" s="1"/>
  <c r="C540" i="4" l="1"/>
  <c r="D539" i="4"/>
  <c r="P539" i="4" s="1"/>
  <c r="L538" i="4"/>
  <c r="F535" i="4"/>
  <c r="M534" i="4"/>
  <c r="E250" i="4"/>
  <c r="B249" i="4"/>
  <c r="O249" i="4"/>
  <c r="Q249" i="4" s="1"/>
  <c r="R249" i="4" s="1"/>
  <c r="F536" i="4" l="1"/>
  <c r="M535" i="4"/>
  <c r="T249" i="4"/>
  <c r="S249" i="4"/>
  <c r="U249" i="4"/>
  <c r="G250" i="4"/>
  <c r="C541" i="4"/>
  <c r="D540" i="4"/>
  <c r="P540" i="4" s="1"/>
  <c r="L539" i="4"/>
  <c r="K540" i="4"/>
  <c r="K541" i="4" l="1"/>
  <c r="N250" i="4"/>
  <c r="H250" i="4"/>
  <c r="I250" i="4" s="1"/>
  <c r="D541" i="4"/>
  <c r="P541" i="4" s="1"/>
  <c r="C542" i="4"/>
  <c r="L540" i="4"/>
  <c r="F537" i="4"/>
  <c r="M536" i="4"/>
  <c r="K542" i="4" l="1"/>
  <c r="L541" i="4"/>
  <c r="F538" i="4"/>
  <c r="M537" i="4"/>
  <c r="C543" i="4"/>
  <c r="D542" i="4"/>
  <c r="P542" i="4" s="1"/>
  <c r="E251" i="4"/>
  <c r="B250" i="4"/>
  <c r="O250" i="4"/>
  <c r="Q250" i="4" s="1"/>
  <c r="R250" i="4" s="1"/>
  <c r="D543" i="4" l="1"/>
  <c r="P543" i="4" s="1"/>
  <c r="C544" i="4"/>
  <c r="U250" i="4"/>
  <c r="T250" i="4"/>
  <c r="S250" i="4"/>
  <c r="G251" i="4"/>
  <c r="L542" i="4"/>
  <c r="F539" i="4"/>
  <c r="M538" i="4"/>
  <c r="K543" i="4"/>
  <c r="K544" i="4" s="1"/>
  <c r="N251" i="4" l="1"/>
  <c r="H251" i="4"/>
  <c r="I251" i="4" s="1"/>
  <c r="L543" i="4"/>
  <c r="C545" i="4"/>
  <c r="D544" i="4"/>
  <c r="P544" i="4" s="1"/>
  <c r="F540" i="4"/>
  <c r="M539" i="4"/>
  <c r="L544" i="4" l="1"/>
  <c r="C546" i="4"/>
  <c r="D545" i="4"/>
  <c r="P545" i="4" s="1"/>
  <c r="E252" i="4"/>
  <c r="B251" i="4"/>
  <c r="F541" i="4"/>
  <c r="M540" i="4"/>
  <c r="O251" i="4"/>
  <c r="Q251" i="4" s="1"/>
  <c r="R251" i="4" s="1"/>
  <c r="K545" i="4"/>
  <c r="K546" i="4" l="1"/>
  <c r="G252" i="4"/>
  <c r="U251" i="4"/>
  <c r="S251" i="4"/>
  <c r="T251" i="4"/>
  <c r="F542" i="4"/>
  <c r="M541" i="4"/>
  <c r="D546" i="4"/>
  <c r="P546" i="4" s="1"/>
  <c r="C547" i="4"/>
  <c r="L545" i="4"/>
  <c r="D547" i="4" l="1"/>
  <c r="P547" i="4" s="1"/>
  <c r="C548" i="4"/>
  <c r="F543" i="4"/>
  <c r="M542" i="4"/>
  <c r="K547" i="4"/>
  <c r="L546" i="4"/>
  <c r="N252" i="4"/>
  <c r="H252" i="4"/>
  <c r="I252" i="4" s="1"/>
  <c r="K548" i="4" l="1"/>
  <c r="L547" i="4"/>
  <c r="F544" i="4"/>
  <c r="M543" i="4"/>
  <c r="C549" i="4"/>
  <c r="D548" i="4"/>
  <c r="P548" i="4" s="1"/>
  <c r="O252" i="4"/>
  <c r="Q252" i="4" s="1"/>
  <c r="R252" i="4" s="1"/>
  <c r="E253" i="4"/>
  <c r="B252" i="4"/>
  <c r="K549" i="4" l="1"/>
  <c r="F545" i="4"/>
  <c r="M544" i="4"/>
  <c r="G253" i="4"/>
  <c r="S252" i="4"/>
  <c r="U252" i="4"/>
  <c r="T252" i="4"/>
  <c r="D549" i="4"/>
  <c r="P549" i="4" s="1"/>
  <c r="C550" i="4"/>
  <c r="L548" i="4"/>
  <c r="D550" i="4" l="1"/>
  <c r="P550" i="4" s="1"/>
  <c r="C551" i="4"/>
  <c r="L549" i="4"/>
  <c r="F546" i="4"/>
  <c r="M545" i="4"/>
  <c r="N253" i="4"/>
  <c r="H253" i="4"/>
  <c r="I253" i="4" s="1"/>
  <c r="K550" i="4"/>
  <c r="K551" i="4" s="1"/>
  <c r="E254" i="4" l="1"/>
  <c r="B253" i="4"/>
  <c r="F547" i="4"/>
  <c r="M546" i="4"/>
  <c r="O253" i="4"/>
  <c r="Q253" i="4" s="1"/>
  <c r="R253" i="4" s="1"/>
  <c r="C552" i="4"/>
  <c r="D551" i="4"/>
  <c r="P551" i="4" s="1"/>
  <c r="L550" i="4"/>
  <c r="T253" i="4" l="1"/>
  <c r="S253" i="4"/>
  <c r="U253" i="4"/>
  <c r="F548" i="4"/>
  <c r="M547" i="4"/>
  <c r="L551" i="4"/>
  <c r="G254" i="4"/>
  <c r="C553" i="4"/>
  <c r="D552" i="4"/>
  <c r="P552" i="4" s="1"/>
  <c r="K552" i="4"/>
  <c r="K553" i="4" s="1"/>
  <c r="F549" i="4" l="1"/>
  <c r="M548" i="4"/>
  <c r="N254" i="4"/>
  <c r="H254" i="4"/>
  <c r="I254" i="4" s="1"/>
  <c r="L552" i="4"/>
  <c r="D553" i="4"/>
  <c r="P553" i="4" s="1"/>
  <c r="C554" i="4"/>
  <c r="C555" i="4" l="1"/>
  <c r="D554" i="4"/>
  <c r="P554" i="4" s="1"/>
  <c r="L553" i="4"/>
  <c r="E255" i="4"/>
  <c r="B254" i="4"/>
  <c r="F550" i="4"/>
  <c r="M549" i="4"/>
  <c r="O254" i="4"/>
  <c r="Q254" i="4" s="1"/>
  <c r="R254" i="4" s="1"/>
  <c r="K554" i="4"/>
  <c r="K555" i="4" s="1"/>
  <c r="G255" i="4" l="1"/>
  <c r="U254" i="4"/>
  <c r="T254" i="4"/>
  <c r="S254" i="4"/>
  <c r="F551" i="4"/>
  <c r="M550" i="4"/>
  <c r="L554" i="4"/>
  <c r="D555" i="4"/>
  <c r="P555" i="4" s="1"/>
  <c r="C556" i="4"/>
  <c r="F552" i="4" l="1"/>
  <c r="M551" i="4"/>
  <c r="L555" i="4"/>
  <c r="N255" i="4"/>
  <c r="H255" i="4"/>
  <c r="I255" i="4" s="1"/>
  <c r="C557" i="4"/>
  <c r="D556" i="4"/>
  <c r="P556" i="4" s="1"/>
  <c r="K556" i="4"/>
  <c r="K557" i="4" s="1"/>
  <c r="L556" i="4" l="1"/>
  <c r="E256" i="4"/>
  <c r="B255" i="4"/>
  <c r="O255" i="4"/>
  <c r="Q255" i="4" s="1"/>
  <c r="R255" i="4" s="1"/>
  <c r="C558" i="4"/>
  <c r="D557" i="4"/>
  <c r="P557" i="4" s="1"/>
  <c r="K558" i="4"/>
  <c r="F553" i="4"/>
  <c r="M552" i="4"/>
  <c r="F554" i="4" l="1"/>
  <c r="M553" i="4"/>
  <c r="D558" i="4"/>
  <c r="P558" i="4" s="1"/>
  <c r="C559" i="4"/>
  <c r="U255" i="4"/>
  <c r="T255" i="4"/>
  <c r="S255" i="4"/>
  <c r="G256" i="4"/>
  <c r="L557" i="4"/>
  <c r="C560" i="4" l="1"/>
  <c r="D559" i="4"/>
  <c r="P559" i="4" s="1"/>
  <c r="F555" i="4"/>
  <c r="M554" i="4"/>
  <c r="L558" i="4"/>
  <c r="N256" i="4"/>
  <c r="H256" i="4"/>
  <c r="I256" i="4" s="1"/>
  <c r="K559" i="4"/>
  <c r="K560" i="4" s="1"/>
  <c r="L559" i="4" l="1"/>
  <c r="F556" i="4"/>
  <c r="M555" i="4"/>
  <c r="B256" i="4"/>
  <c r="E257" i="4"/>
  <c r="O256" i="4"/>
  <c r="Q256" i="4" s="1"/>
  <c r="R256" i="4" s="1"/>
  <c r="C561" i="4"/>
  <c r="K561" i="4" s="1"/>
  <c r="D560" i="4"/>
  <c r="P560" i="4" s="1"/>
  <c r="C562" i="4" l="1"/>
  <c r="K562" i="4" s="1"/>
  <c r="D561" i="4"/>
  <c r="P561" i="4" s="1"/>
  <c r="G257" i="4"/>
  <c r="F557" i="4"/>
  <c r="M556" i="4"/>
  <c r="S256" i="4"/>
  <c r="U256" i="4"/>
  <c r="T256" i="4"/>
  <c r="L560" i="4"/>
  <c r="N257" i="4" l="1"/>
  <c r="H257" i="4"/>
  <c r="I257" i="4" s="1"/>
  <c r="L561" i="4"/>
  <c r="F558" i="4"/>
  <c r="M557" i="4"/>
  <c r="D562" i="4"/>
  <c r="P562" i="4" s="1"/>
  <c r="C563" i="4"/>
  <c r="L562" i="4" l="1"/>
  <c r="C564" i="4"/>
  <c r="D563" i="4"/>
  <c r="P563" i="4" s="1"/>
  <c r="F559" i="4"/>
  <c r="M558" i="4"/>
  <c r="B257" i="4"/>
  <c r="E258" i="4"/>
  <c r="K563" i="4"/>
  <c r="K564" i="4" s="1"/>
  <c r="O257" i="4"/>
  <c r="Q257" i="4" s="1"/>
  <c r="R257" i="4" s="1"/>
  <c r="C565" i="4" l="1"/>
  <c r="D564" i="4"/>
  <c r="P564" i="4" s="1"/>
  <c r="G258" i="4"/>
  <c r="F560" i="4"/>
  <c r="M559" i="4"/>
  <c r="T257" i="4"/>
  <c r="S257" i="4"/>
  <c r="U257" i="4"/>
  <c r="L563" i="4"/>
  <c r="L564" i="4" l="1"/>
  <c r="D565" i="4"/>
  <c r="P565" i="4" s="1"/>
  <c r="C566" i="4"/>
  <c r="F561" i="4"/>
  <c r="M560" i="4"/>
  <c r="N258" i="4"/>
  <c r="H258" i="4"/>
  <c r="I258" i="4" s="1"/>
  <c r="K565" i="4"/>
  <c r="K566" i="4" l="1"/>
  <c r="B258" i="4"/>
  <c r="E259" i="4"/>
  <c r="C567" i="4"/>
  <c r="D566" i="4"/>
  <c r="P566" i="4" s="1"/>
  <c r="O258" i="4"/>
  <c r="Q258" i="4" s="1"/>
  <c r="R258" i="4" s="1"/>
  <c r="F562" i="4"/>
  <c r="M561" i="4"/>
  <c r="L565" i="4"/>
  <c r="G259" i="4" l="1"/>
  <c r="L566" i="4"/>
  <c r="F563" i="4"/>
  <c r="M562" i="4"/>
  <c r="U258" i="4"/>
  <c r="S258" i="4"/>
  <c r="T258" i="4"/>
  <c r="D567" i="4"/>
  <c r="P567" i="4" s="1"/>
  <c r="C568" i="4"/>
  <c r="K567" i="4"/>
  <c r="K568" i="4" l="1"/>
  <c r="L567" i="4"/>
  <c r="C569" i="4"/>
  <c r="D568" i="4"/>
  <c r="P568" i="4" s="1"/>
  <c r="N259" i="4"/>
  <c r="H259" i="4"/>
  <c r="I259" i="4" s="1"/>
  <c r="F564" i="4"/>
  <c r="M563" i="4"/>
  <c r="O259" i="4" l="1"/>
  <c r="Q259" i="4" s="1"/>
  <c r="R259" i="4" s="1"/>
  <c r="L568" i="4"/>
  <c r="F565" i="4"/>
  <c r="M564" i="4"/>
  <c r="B259" i="4"/>
  <c r="E260" i="4"/>
  <c r="C570" i="4"/>
  <c r="D569" i="4"/>
  <c r="P569" i="4" s="1"/>
  <c r="K569" i="4"/>
  <c r="K570" i="4" s="1"/>
  <c r="L569" i="4" l="1"/>
  <c r="G260" i="4"/>
  <c r="F566" i="4"/>
  <c r="M565" i="4"/>
  <c r="D570" i="4"/>
  <c r="P570" i="4" s="1"/>
  <c r="C571" i="4"/>
  <c r="S259" i="4"/>
  <c r="T259" i="4"/>
  <c r="U259" i="4"/>
  <c r="D571" i="4" l="1"/>
  <c r="P571" i="4" s="1"/>
  <c r="C572" i="4"/>
  <c r="K571" i="4"/>
  <c r="N260" i="4"/>
  <c r="H260" i="4"/>
  <c r="I260" i="4" s="1"/>
  <c r="F567" i="4"/>
  <c r="M566" i="4"/>
  <c r="L570" i="4"/>
  <c r="K572" i="4" l="1"/>
  <c r="L571" i="4"/>
  <c r="F568" i="4"/>
  <c r="M567" i="4"/>
  <c r="B260" i="4"/>
  <c r="E261" i="4"/>
  <c r="C573" i="4"/>
  <c r="D572" i="4"/>
  <c r="P572" i="4" s="1"/>
  <c r="O260" i="4"/>
  <c r="Q260" i="4" s="1"/>
  <c r="R260" i="4" s="1"/>
  <c r="S260" i="4" l="1"/>
  <c r="U260" i="4"/>
  <c r="T260" i="4"/>
  <c r="L572" i="4"/>
  <c r="D573" i="4"/>
  <c r="P573" i="4" s="1"/>
  <c r="C574" i="4"/>
  <c r="G261" i="4"/>
  <c r="F569" i="4"/>
  <c r="M568" i="4"/>
  <c r="K573" i="4"/>
  <c r="K574" i="4" s="1"/>
  <c r="F570" i="4" l="1"/>
  <c r="M569" i="4"/>
  <c r="C575" i="4"/>
  <c r="D574" i="4"/>
  <c r="P574" i="4" s="1"/>
  <c r="N261" i="4"/>
  <c r="H261" i="4"/>
  <c r="I261" i="4" s="1"/>
  <c r="L573" i="4"/>
  <c r="L574" i="4" l="1"/>
  <c r="F571" i="4"/>
  <c r="M570" i="4"/>
  <c r="E262" i="4"/>
  <c r="B261" i="4"/>
  <c r="O261" i="4"/>
  <c r="Q261" i="4" s="1"/>
  <c r="R261" i="4" s="1"/>
  <c r="D575" i="4"/>
  <c r="P575" i="4" s="1"/>
  <c r="C576" i="4"/>
  <c r="K575" i="4"/>
  <c r="K576" i="4" l="1"/>
  <c r="C577" i="4"/>
  <c r="D576" i="4"/>
  <c r="P576" i="4" s="1"/>
  <c r="G262" i="4"/>
  <c r="U261" i="4"/>
  <c r="S261" i="4"/>
  <c r="T261" i="4"/>
  <c r="L575" i="4"/>
  <c r="F572" i="4"/>
  <c r="M571" i="4"/>
  <c r="K577" i="4" l="1"/>
  <c r="F573" i="4"/>
  <c r="M572" i="4"/>
  <c r="N262" i="4"/>
  <c r="H262" i="4"/>
  <c r="I262" i="4" s="1"/>
  <c r="L576" i="4"/>
  <c r="C578" i="4"/>
  <c r="D577" i="4"/>
  <c r="P577" i="4" s="1"/>
  <c r="L577" i="4" l="1"/>
  <c r="C579" i="4"/>
  <c r="D578" i="4"/>
  <c r="P578" i="4" s="1"/>
  <c r="K578" i="4"/>
  <c r="K579" i="4" s="1"/>
  <c r="E263" i="4"/>
  <c r="B262" i="4"/>
  <c r="O262" i="4"/>
  <c r="Q262" i="4" s="1"/>
  <c r="R262" i="4" s="1"/>
  <c r="F574" i="4"/>
  <c r="M573" i="4"/>
  <c r="F575" i="4" l="1"/>
  <c r="M574" i="4"/>
  <c r="U262" i="4"/>
  <c r="T262" i="4"/>
  <c r="S262" i="4"/>
  <c r="L578" i="4"/>
  <c r="G263" i="4"/>
  <c r="D579" i="4"/>
  <c r="P579" i="4" s="1"/>
  <c r="C580" i="4"/>
  <c r="K580" i="4" s="1"/>
  <c r="L579" i="4" l="1"/>
  <c r="C581" i="4"/>
  <c r="D580" i="4"/>
  <c r="P580" i="4" s="1"/>
  <c r="N263" i="4"/>
  <c r="H263" i="4"/>
  <c r="I263" i="4" s="1"/>
  <c r="F576" i="4"/>
  <c r="M575" i="4"/>
  <c r="L580" i="4" l="1"/>
  <c r="B263" i="4"/>
  <c r="E264" i="4"/>
  <c r="F577" i="4"/>
  <c r="M576" i="4"/>
  <c r="O263" i="4"/>
  <c r="Q263" i="4" s="1"/>
  <c r="R263" i="4" s="1"/>
  <c r="C582" i="4"/>
  <c r="D581" i="4"/>
  <c r="P581" i="4" s="1"/>
  <c r="K581" i="4"/>
  <c r="K582" i="4" s="1"/>
  <c r="C583" i="4" l="1"/>
  <c r="D582" i="4"/>
  <c r="P582" i="4" s="1"/>
  <c r="T263" i="4"/>
  <c r="S263" i="4"/>
  <c r="U263" i="4"/>
  <c r="F578" i="4"/>
  <c r="M577" i="4"/>
  <c r="L581" i="4"/>
  <c r="G264" i="4"/>
  <c r="L582" i="4" l="1"/>
  <c r="F579" i="4"/>
  <c r="M578" i="4"/>
  <c r="D583" i="4"/>
  <c r="P583" i="4" s="1"/>
  <c r="C584" i="4"/>
  <c r="N264" i="4"/>
  <c r="H264" i="4"/>
  <c r="I264" i="4" s="1"/>
  <c r="K583" i="4"/>
  <c r="K584" i="4" l="1"/>
  <c r="F580" i="4"/>
  <c r="M579" i="4"/>
  <c r="C585" i="4"/>
  <c r="D584" i="4"/>
  <c r="P584" i="4" s="1"/>
  <c r="B264" i="4"/>
  <c r="E265" i="4"/>
  <c r="O264" i="4"/>
  <c r="Q264" i="4" s="1"/>
  <c r="R264" i="4" s="1"/>
  <c r="L583" i="4"/>
  <c r="L584" i="4" l="1"/>
  <c r="S264" i="4"/>
  <c r="U264" i="4"/>
  <c r="T264" i="4"/>
  <c r="F581" i="4"/>
  <c r="M580" i="4"/>
  <c r="G265" i="4"/>
  <c r="C586" i="4"/>
  <c r="D585" i="4"/>
  <c r="P585" i="4" s="1"/>
  <c r="K585" i="4"/>
  <c r="K586" i="4" s="1"/>
  <c r="F582" i="4" l="1"/>
  <c r="M581" i="4"/>
  <c r="N265" i="4"/>
  <c r="H265" i="4"/>
  <c r="I265" i="4" s="1"/>
  <c r="C587" i="4"/>
  <c r="D586" i="4"/>
  <c r="P586" i="4" s="1"/>
  <c r="L585" i="4"/>
  <c r="C588" i="4" l="1"/>
  <c r="D587" i="4"/>
  <c r="P587" i="4" s="1"/>
  <c r="L586" i="4"/>
  <c r="B265" i="4"/>
  <c r="E266" i="4"/>
  <c r="F583" i="4"/>
  <c r="M582" i="4"/>
  <c r="O265" i="4"/>
  <c r="Q265" i="4" s="1"/>
  <c r="R265" i="4" s="1"/>
  <c r="K587" i="4"/>
  <c r="K588" i="4" s="1"/>
  <c r="U265" i="4" l="1"/>
  <c r="T265" i="4"/>
  <c r="S265" i="4"/>
  <c r="F584" i="4"/>
  <c r="M583" i="4"/>
  <c r="D588" i="4"/>
  <c r="P588" i="4" s="1"/>
  <c r="C589" i="4"/>
  <c r="G266" i="4"/>
  <c r="L587" i="4"/>
  <c r="N266" i="4" l="1"/>
  <c r="H266" i="4"/>
  <c r="I266" i="4" s="1"/>
  <c r="L588" i="4"/>
  <c r="D589" i="4"/>
  <c r="P589" i="4" s="1"/>
  <c r="C590" i="4"/>
  <c r="F585" i="4"/>
  <c r="M584" i="4"/>
  <c r="K589" i="4"/>
  <c r="K590" i="4" l="1"/>
  <c r="C591" i="4"/>
  <c r="D590" i="4"/>
  <c r="P590" i="4" s="1"/>
  <c r="F586" i="4"/>
  <c r="M585" i="4"/>
  <c r="E267" i="4"/>
  <c r="B266" i="4"/>
  <c r="L589" i="4"/>
  <c r="O266" i="4"/>
  <c r="Q266" i="4" s="1"/>
  <c r="R266" i="4" s="1"/>
  <c r="U266" i="4" l="1"/>
  <c r="S266" i="4"/>
  <c r="T266" i="4"/>
  <c r="L590" i="4"/>
  <c r="C592" i="4"/>
  <c r="D591" i="4"/>
  <c r="P591" i="4" s="1"/>
  <c r="F587" i="4"/>
  <c r="M586" i="4"/>
  <c r="G267" i="4"/>
  <c r="K591" i="4"/>
  <c r="K592" i="4" l="1"/>
  <c r="D592" i="4"/>
  <c r="P592" i="4" s="1"/>
  <c r="C593" i="4"/>
  <c r="N267" i="4"/>
  <c r="H267" i="4"/>
  <c r="I267" i="4" s="1"/>
  <c r="F588" i="4"/>
  <c r="M587" i="4"/>
  <c r="L591" i="4"/>
  <c r="F589" i="4" l="1"/>
  <c r="M588" i="4"/>
  <c r="C594" i="4"/>
  <c r="D593" i="4"/>
  <c r="P593" i="4" s="1"/>
  <c r="B267" i="4"/>
  <c r="E268" i="4"/>
  <c r="L592" i="4"/>
  <c r="O267" i="4"/>
  <c r="Q267" i="4" s="1"/>
  <c r="R267" i="4" s="1"/>
  <c r="K593" i="4"/>
  <c r="K594" i="4" s="1"/>
  <c r="G268" i="4" l="1"/>
  <c r="C595" i="4"/>
  <c r="D594" i="4"/>
  <c r="P594" i="4" s="1"/>
  <c r="T267" i="4"/>
  <c r="S267" i="4"/>
  <c r="U267" i="4"/>
  <c r="L593" i="4"/>
  <c r="F590" i="4"/>
  <c r="M589" i="4"/>
  <c r="L594" i="4" l="1"/>
  <c r="C596" i="4"/>
  <c r="D595" i="4"/>
  <c r="P595" i="4" s="1"/>
  <c r="F591" i="4"/>
  <c r="M590" i="4"/>
  <c r="K595" i="4"/>
  <c r="K596" i="4" s="1"/>
  <c r="N268" i="4"/>
  <c r="H268" i="4"/>
  <c r="I268" i="4" s="1"/>
  <c r="O268" i="4" l="1"/>
  <c r="Q268" i="4" s="1"/>
  <c r="R268" i="4" s="1"/>
  <c r="F592" i="4"/>
  <c r="M591" i="4"/>
  <c r="L595" i="4"/>
  <c r="B268" i="4"/>
  <c r="E269" i="4"/>
  <c r="C597" i="4"/>
  <c r="D596" i="4"/>
  <c r="P596" i="4" s="1"/>
  <c r="C598" i="4" l="1"/>
  <c r="D597" i="4"/>
  <c r="P597" i="4" s="1"/>
  <c r="L596" i="4"/>
  <c r="K597" i="4"/>
  <c r="G269" i="4"/>
  <c r="F593" i="4"/>
  <c r="M592" i="4"/>
  <c r="S268" i="4"/>
  <c r="U268" i="4"/>
  <c r="T268" i="4"/>
  <c r="K598" i="4" l="1"/>
  <c r="F594" i="4"/>
  <c r="M593" i="4"/>
  <c r="N269" i="4"/>
  <c r="H269" i="4"/>
  <c r="I269" i="4" s="1"/>
  <c r="L597" i="4"/>
  <c r="C599" i="4"/>
  <c r="D598" i="4"/>
  <c r="P598" i="4" s="1"/>
  <c r="L598" i="4" l="1"/>
  <c r="B269" i="4"/>
  <c r="E270" i="4"/>
  <c r="F595" i="4"/>
  <c r="M594" i="4"/>
  <c r="D599" i="4"/>
  <c r="P599" i="4" s="1"/>
  <c r="C600" i="4"/>
  <c r="O269" i="4"/>
  <c r="Q269" i="4" s="1"/>
  <c r="R269" i="4" s="1"/>
  <c r="K599" i="4"/>
  <c r="K600" i="4" s="1"/>
  <c r="C601" i="4" l="1"/>
  <c r="D600" i="4"/>
  <c r="P600" i="4" s="1"/>
  <c r="F596" i="4"/>
  <c r="M595" i="4"/>
  <c r="U269" i="4"/>
  <c r="T269" i="4"/>
  <c r="S269" i="4"/>
  <c r="G270" i="4"/>
  <c r="L599" i="4"/>
  <c r="C602" i="4" l="1"/>
  <c r="D601" i="4"/>
  <c r="P601" i="4" s="1"/>
  <c r="N270" i="4"/>
  <c r="H270" i="4"/>
  <c r="I270" i="4" s="1"/>
  <c r="L600" i="4"/>
  <c r="F597" i="4"/>
  <c r="M596" i="4"/>
  <c r="K601" i="4"/>
  <c r="K602" i="4" s="1"/>
  <c r="L601" i="4" l="1"/>
  <c r="O270" i="4"/>
  <c r="Q270" i="4" s="1"/>
  <c r="R270" i="4" s="1"/>
  <c r="F598" i="4"/>
  <c r="M597" i="4"/>
  <c r="E271" i="4"/>
  <c r="B270" i="4"/>
  <c r="D602" i="4"/>
  <c r="P602" i="4" s="1"/>
  <c r="C603" i="4"/>
  <c r="D603" i="4" l="1"/>
  <c r="P603" i="4" s="1"/>
  <c r="C604" i="4"/>
  <c r="K603" i="4"/>
  <c r="G271" i="4"/>
  <c r="F599" i="4"/>
  <c r="M598" i="4"/>
  <c r="U270" i="4"/>
  <c r="T270" i="4"/>
  <c r="S270" i="4"/>
  <c r="L602" i="4"/>
  <c r="K604" i="4" l="1"/>
  <c r="F600" i="4"/>
  <c r="M599" i="4"/>
  <c r="N271" i="4"/>
  <c r="H271" i="4"/>
  <c r="I271" i="4" s="1"/>
  <c r="L603" i="4"/>
  <c r="C605" i="4"/>
  <c r="D604" i="4"/>
  <c r="P604" i="4" s="1"/>
  <c r="L604" i="4" l="1"/>
  <c r="C606" i="4"/>
  <c r="D605" i="4"/>
  <c r="P605" i="4" s="1"/>
  <c r="B271" i="4"/>
  <c r="E272" i="4"/>
  <c r="F601" i="4"/>
  <c r="M600" i="4"/>
  <c r="O271" i="4"/>
  <c r="Q271" i="4" s="1"/>
  <c r="R271" i="4" s="1"/>
  <c r="K605" i="4"/>
  <c r="K606" i="4" l="1"/>
  <c r="S271" i="4"/>
  <c r="T271" i="4"/>
  <c r="U271" i="4"/>
  <c r="F602" i="4"/>
  <c r="M601" i="4"/>
  <c r="G272" i="4"/>
  <c r="C607" i="4"/>
  <c r="D606" i="4"/>
  <c r="P606" i="4" s="1"/>
  <c r="L605" i="4"/>
  <c r="C608" i="4" l="1"/>
  <c r="D607" i="4"/>
  <c r="P607" i="4" s="1"/>
  <c r="L606" i="4"/>
  <c r="N272" i="4"/>
  <c r="H272" i="4"/>
  <c r="I272" i="4" s="1"/>
  <c r="F603" i="4"/>
  <c r="M602" i="4"/>
  <c r="K607" i="4"/>
  <c r="K608" i="4" s="1"/>
  <c r="B272" i="4" l="1"/>
  <c r="E273" i="4"/>
  <c r="O272" i="4"/>
  <c r="Q272" i="4" s="1"/>
  <c r="R272" i="4" s="1"/>
  <c r="F604" i="4"/>
  <c r="M603" i="4"/>
  <c r="C609" i="4"/>
  <c r="D608" i="4"/>
  <c r="P608" i="4" s="1"/>
  <c r="L607" i="4"/>
  <c r="L608" i="4" l="1"/>
  <c r="C610" i="4"/>
  <c r="D609" i="4"/>
  <c r="P609" i="4" s="1"/>
  <c r="G273" i="4"/>
  <c r="F605" i="4"/>
  <c r="M604" i="4"/>
  <c r="S272" i="4"/>
  <c r="U272" i="4"/>
  <c r="T272" i="4"/>
  <c r="K609" i="4"/>
  <c r="K610" i="4" s="1"/>
  <c r="C611" i="4" l="1"/>
  <c r="D610" i="4"/>
  <c r="P610" i="4" s="1"/>
  <c r="F606" i="4"/>
  <c r="M605" i="4"/>
  <c r="N273" i="4"/>
  <c r="H273" i="4"/>
  <c r="I273" i="4" s="1"/>
  <c r="L609" i="4"/>
  <c r="C612" i="4" l="1"/>
  <c r="D611" i="4"/>
  <c r="P611" i="4" s="1"/>
  <c r="L610" i="4"/>
  <c r="B273" i="4"/>
  <c r="E274" i="4"/>
  <c r="F607" i="4"/>
  <c r="M606" i="4"/>
  <c r="O273" i="4"/>
  <c r="Q273" i="4" s="1"/>
  <c r="R273" i="4" s="1"/>
  <c r="K611" i="4"/>
  <c r="K612" i="4" s="1"/>
  <c r="L611" i="4" l="1"/>
  <c r="U273" i="4"/>
  <c r="T273" i="4"/>
  <c r="S273" i="4"/>
  <c r="F608" i="4"/>
  <c r="M607" i="4"/>
  <c r="G274" i="4"/>
  <c r="D612" i="4"/>
  <c r="P612" i="4" s="1"/>
  <c r="C613" i="4"/>
  <c r="K613" i="4" s="1"/>
  <c r="C614" i="4" l="1"/>
  <c r="D613" i="4"/>
  <c r="P613" i="4" s="1"/>
  <c r="L612" i="4"/>
  <c r="F609" i="4"/>
  <c r="M608" i="4"/>
  <c r="N274" i="4"/>
  <c r="H274" i="4"/>
  <c r="I274" i="4" s="1"/>
  <c r="B274" i="4" l="1"/>
  <c r="E275" i="4"/>
  <c r="O274" i="4"/>
  <c r="Q274" i="4" s="1"/>
  <c r="R274" i="4" s="1"/>
  <c r="F610" i="4"/>
  <c r="M609" i="4"/>
  <c r="D614" i="4"/>
  <c r="P614" i="4" s="1"/>
  <c r="C615" i="4"/>
  <c r="L613" i="4"/>
  <c r="K614" i="4"/>
  <c r="K615" i="4" s="1"/>
  <c r="L614" i="4" l="1"/>
  <c r="C616" i="4"/>
  <c r="D615" i="4"/>
  <c r="P615" i="4" s="1"/>
  <c r="F611" i="4"/>
  <c r="M610" i="4"/>
  <c r="U274" i="4"/>
  <c r="S274" i="4"/>
  <c r="T274" i="4"/>
  <c r="G275" i="4"/>
  <c r="K616" i="4"/>
  <c r="L615" i="4" l="1"/>
  <c r="F612" i="4"/>
  <c r="M611" i="4"/>
  <c r="N275" i="4"/>
  <c r="H275" i="4"/>
  <c r="I275" i="4" s="1"/>
  <c r="C617" i="4"/>
  <c r="K617" i="4" s="1"/>
  <c r="D616" i="4"/>
  <c r="P616" i="4" s="1"/>
  <c r="D617" i="4" l="1"/>
  <c r="P617" i="4" s="1"/>
  <c r="C618" i="4"/>
  <c r="L616" i="4"/>
  <c r="O275" i="4"/>
  <c r="Q275" i="4" s="1"/>
  <c r="R275" i="4" s="1"/>
  <c r="B275" i="4"/>
  <c r="E276" i="4"/>
  <c r="F613" i="4"/>
  <c r="M612" i="4"/>
  <c r="F614" i="4" l="1"/>
  <c r="M613" i="4"/>
  <c r="G276" i="4"/>
  <c r="C619" i="4"/>
  <c r="D618" i="4"/>
  <c r="P618" i="4" s="1"/>
  <c r="T275" i="4"/>
  <c r="S275" i="4"/>
  <c r="U275" i="4"/>
  <c r="L617" i="4"/>
  <c r="K618" i="4"/>
  <c r="K619" i="4" s="1"/>
  <c r="L618" i="4" l="1"/>
  <c r="C620" i="4"/>
  <c r="D619" i="4"/>
  <c r="P619" i="4" s="1"/>
  <c r="N276" i="4"/>
  <c r="H276" i="4"/>
  <c r="I276" i="4" s="1"/>
  <c r="F615" i="4"/>
  <c r="M614" i="4"/>
  <c r="L619" i="4" l="1"/>
  <c r="F616" i="4"/>
  <c r="M615" i="4"/>
  <c r="B276" i="4"/>
  <c r="E277" i="4"/>
  <c r="C621" i="4"/>
  <c r="D620" i="4"/>
  <c r="P620" i="4" s="1"/>
  <c r="K620" i="4"/>
  <c r="K621" i="4" s="1"/>
  <c r="O276" i="4"/>
  <c r="Q276" i="4" s="1"/>
  <c r="R276" i="4" s="1"/>
  <c r="S276" i="4" l="1"/>
  <c r="U276" i="4"/>
  <c r="T276" i="4"/>
  <c r="G277" i="4"/>
  <c r="F617" i="4"/>
  <c r="M616" i="4"/>
  <c r="C622" i="4"/>
  <c r="D621" i="4"/>
  <c r="P621" i="4" s="1"/>
  <c r="L620" i="4"/>
  <c r="L621" i="4" l="1"/>
  <c r="C623" i="4"/>
  <c r="D622" i="4"/>
  <c r="P622" i="4" s="1"/>
  <c r="N277" i="4"/>
  <c r="H277" i="4"/>
  <c r="I277" i="4" s="1"/>
  <c r="F618" i="4"/>
  <c r="M617" i="4"/>
  <c r="K622" i="4"/>
  <c r="K623" i="4" s="1"/>
  <c r="E278" i="4" l="1"/>
  <c r="B277" i="4"/>
  <c r="C624" i="4"/>
  <c r="D623" i="4"/>
  <c r="P623" i="4" s="1"/>
  <c r="O277" i="4"/>
  <c r="Q277" i="4" s="1"/>
  <c r="R277" i="4" s="1"/>
  <c r="L622" i="4"/>
  <c r="K624" i="4"/>
  <c r="F619" i="4"/>
  <c r="M618" i="4"/>
  <c r="F620" i="4" l="1"/>
  <c r="M619" i="4"/>
  <c r="C625" i="4"/>
  <c r="K625" i="4" s="1"/>
  <c r="D624" i="4"/>
  <c r="P624" i="4" s="1"/>
  <c r="U277" i="4"/>
  <c r="S277" i="4"/>
  <c r="T277" i="4"/>
  <c r="L623" i="4"/>
  <c r="G278" i="4"/>
  <c r="N278" i="4" l="1"/>
  <c r="H278" i="4"/>
  <c r="I278" i="4" s="1"/>
  <c r="L624" i="4"/>
  <c r="C626" i="4"/>
  <c r="D625" i="4"/>
  <c r="P625" i="4" s="1"/>
  <c r="F621" i="4"/>
  <c r="M620" i="4"/>
  <c r="C627" i="4" l="1"/>
  <c r="D626" i="4"/>
  <c r="P626" i="4" s="1"/>
  <c r="B278" i="4"/>
  <c r="E279" i="4"/>
  <c r="F622" i="4"/>
  <c r="M621" i="4"/>
  <c r="O278" i="4"/>
  <c r="Q278" i="4" s="1"/>
  <c r="R278" i="4" s="1"/>
  <c r="K626" i="4"/>
  <c r="K627" i="4" s="1"/>
  <c r="L625" i="4"/>
  <c r="L626" i="4" l="1"/>
  <c r="U278" i="4"/>
  <c r="S278" i="4"/>
  <c r="T278" i="4"/>
  <c r="F623" i="4"/>
  <c r="M622" i="4"/>
  <c r="G279" i="4"/>
  <c r="C628" i="4"/>
  <c r="D627" i="4"/>
  <c r="P627" i="4" s="1"/>
  <c r="C629" i="4" l="1"/>
  <c r="D628" i="4"/>
  <c r="P628" i="4" s="1"/>
  <c r="K628" i="4"/>
  <c r="K629" i="4" s="1"/>
  <c r="N279" i="4"/>
  <c r="H279" i="4"/>
  <c r="I279" i="4" s="1"/>
  <c r="F624" i="4"/>
  <c r="M623" i="4"/>
  <c r="L627" i="4"/>
  <c r="L628" i="4" l="1"/>
  <c r="F625" i="4"/>
  <c r="M624" i="4"/>
  <c r="E280" i="4"/>
  <c r="B279" i="4"/>
  <c r="O279" i="4"/>
  <c r="Q279" i="4" s="1"/>
  <c r="R279" i="4" s="1"/>
  <c r="D629" i="4"/>
  <c r="P629" i="4" s="1"/>
  <c r="C630" i="4"/>
  <c r="K630" i="4" s="1"/>
  <c r="C631" i="4" l="1"/>
  <c r="D630" i="4"/>
  <c r="P630" i="4" s="1"/>
  <c r="F626" i="4"/>
  <c r="M625" i="4"/>
  <c r="K631" i="4"/>
  <c r="T279" i="4"/>
  <c r="S279" i="4"/>
  <c r="U279" i="4"/>
  <c r="G280" i="4"/>
  <c r="L629" i="4"/>
  <c r="F627" i="4" l="1"/>
  <c r="M626" i="4"/>
  <c r="N280" i="4"/>
  <c r="H280" i="4"/>
  <c r="I280" i="4" s="1"/>
  <c r="L630" i="4"/>
  <c r="C632" i="4"/>
  <c r="D631" i="4"/>
  <c r="P631" i="4" s="1"/>
  <c r="L631" i="4" l="1"/>
  <c r="D632" i="4"/>
  <c r="P632" i="4" s="1"/>
  <c r="C633" i="4"/>
  <c r="B280" i="4"/>
  <c r="E281" i="4"/>
  <c r="F628" i="4"/>
  <c r="M627" i="4"/>
  <c r="O280" i="4"/>
  <c r="Q280" i="4" s="1"/>
  <c r="R280" i="4" s="1"/>
  <c r="K632" i="4"/>
  <c r="K633" i="4" s="1"/>
  <c r="S280" i="4" l="1"/>
  <c r="U280" i="4"/>
  <c r="T280" i="4"/>
  <c r="F629" i="4"/>
  <c r="M628" i="4"/>
  <c r="C634" i="4"/>
  <c r="D633" i="4"/>
  <c r="P633" i="4" s="1"/>
  <c r="L632" i="4"/>
  <c r="G281" i="4"/>
  <c r="N281" i="4" l="1"/>
  <c r="H281" i="4"/>
  <c r="I281" i="4" s="1"/>
  <c r="F630" i="4"/>
  <c r="M629" i="4"/>
  <c r="L633" i="4"/>
  <c r="C635" i="4"/>
  <c r="D634" i="4"/>
  <c r="P634" i="4" s="1"/>
  <c r="K634" i="4"/>
  <c r="K635" i="4" s="1"/>
  <c r="L634" i="4" l="1"/>
  <c r="F631" i="4"/>
  <c r="M630" i="4"/>
  <c r="B281" i="4"/>
  <c r="E282" i="4"/>
  <c r="D635" i="4"/>
  <c r="P635" i="4" s="1"/>
  <c r="C636" i="4"/>
  <c r="O281" i="4"/>
  <c r="Q281" i="4" s="1"/>
  <c r="R281" i="4" s="1"/>
  <c r="K636" i="4"/>
  <c r="G282" i="4" l="1"/>
  <c r="F632" i="4"/>
  <c r="M631" i="4"/>
  <c r="U281" i="4"/>
  <c r="S281" i="4"/>
  <c r="T281" i="4"/>
  <c r="C637" i="4"/>
  <c r="D636" i="4"/>
  <c r="P636" i="4" s="1"/>
  <c r="L635" i="4"/>
  <c r="F633" i="4" l="1"/>
  <c r="M632" i="4"/>
  <c r="L636" i="4"/>
  <c r="C638" i="4"/>
  <c r="D637" i="4"/>
  <c r="P637" i="4" s="1"/>
  <c r="K637" i="4"/>
  <c r="K638" i="4" s="1"/>
  <c r="N282" i="4"/>
  <c r="H282" i="4"/>
  <c r="I282" i="4" s="1"/>
  <c r="E283" i="4" l="1"/>
  <c r="B282" i="4"/>
  <c r="O282" i="4"/>
  <c r="Q282" i="4" s="1"/>
  <c r="R282" i="4" s="1"/>
  <c r="C639" i="4"/>
  <c r="D638" i="4"/>
  <c r="P638" i="4" s="1"/>
  <c r="K639" i="4"/>
  <c r="L637" i="4"/>
  <c r="F634" i="4"/>
  <c r="M633" i="4"/>
  <c r="C640" i="4" l="1"/>
  <c r="D639" i="4"/>
  <c r="P639" i="4" s="1"/>
  <c r="U282" i="4"/>
  <c r="S282" i="4"/>
  <c r="T282" i="4"/>
  <c r="F635" i="4"/>
  <c r="M634" i="4"/>
  <c r="L638" i="4"/>
  <c r="G283" i="4"/>
  <c r="F636" i="4" l="1"/>
  <c r="M635" i="4"/>
  <c r="L639" i="4"/>
  <c r="C641" i="4"/>
  <c r="D640" i="4"/>
  <c r="P640" i="4" s="1"/>
  <c r="N283" i="4"/>
  <c r="H283" i="4"/>
  <c r="I283" i="4" s="1"/>
  <c r="K640" i="4"/>
  <c r="K641" i="4" s="1"/>
  <c r="B283" i="4" l="1"/>
  <c r="E284" i="4"/>
  <c r="D641" i="4"/>
  <c r="P641" i="4" s="1"/>
  <c r="C642" i="4"/>
  <c r="O283" i="4"/>
  <c r="Q283" i="4" s="1"/>
  <c r="R283" i="4" s="1"/>
  <c r="L640" i="4"/>
  <c r="F637" i="4"/>
  <c r="M636" i="4"/>
  <c r="L641" i="4" l="1"/>
  <c r="F638" i="4"/>
  <c r="M637" i="4"/>
  <c r="S283" i="4"/>
  <c r="T283" i="4"/>
  <c r="U283" i="4"/>
  <c r="C643" i="4"/>
  <c r="D642" i="4"/>
  <c r="P642" i="4" s="1"/>
  <c r="K642" i="4"/>
  <c r="K643" i="4" s="1"/>
  <c r="G284" i="4"/>
  <c r="F639" i="4" l="1"/>
  <c r="M638" i="4"/>
  <c r="N284" i="4"/>
  <c r="H284" i="4"/>
  <c r="I284" i="4" s="1"/>
  <c r="C644" i="4"/>
  <c r="D643" i="4"/>
  <c r="P643" i="4" s="1"/>
  <c r="L642" i="4"/>
  <c r="O284" i="4" l="1"/>
  <c r="Q284" i="4" s="1"/>
  <c r="R284" i="4" s="1"/>
  <c r="L643" i="4"/>
  <c r="D644" i="4"/>
  <c r="P644" i="4" s="1"/>
  <c r="C645" i="4"/>
  <c r="K644" i="4"/>
  <c r="E285" i="4"/>
  <c r="B284" i="4"/>
  <c r="F640" i="4"/>
  <c r="M639" i="4"/>
  <c r="K645" i="4" l="1"/>
  <c r="K646" i="4" s="1"/>
  <c r="L644" i="4"/>
  <c r="F641" i="4"/>
  <c r="M640" i="4"/>
  <c r="C646" i="4"/>
  <c r="D645" i="4"/>
  <c r="P645" i="4" s="1"/>
  <c r="G285" i="4"/>
  <c r="T284" i="4"/>
  <c r="U284" i="4"/>
  <c r="S284" i="4"/>
  <c r="N285" i="4" l="1"/>
  <c r="H285" i="4"/>
  <c r="I285" i="4" s="1"/>
  <c r="F642" i="4"/>
  <c r="M641" i="4"/>
  <c r="C647" i="4"/>
  <c r="D646" i="4"/>
  <c r="P646" i="4" s="1"/>
  <c r="K647" i="4"/>
  <c r="L645" i="4"/>
  <c r="F643" i="4" l="1"/>
  <c r="M642" i="4"/>
  <c r="L646" i="4"/>
  <c r="D647" i="4"/>
  <c r="P647" i="4" s="1"/>
  <c r="C648" i="4"/>
  <c r="K648" i="4" s="1"/>
  <c r="B285" i="4"/>
  <c r="E286" i="4"/>
  <c r="O285" i="4"/>
  <c r="Q285" i="4" s="1"/>
  <c r="R285" i="4" s="1"/>
  <c r="C649" i="4" l="1"/>
  <c r="D648" i="4"/>
  <c r="P648" i="4" s="1"/>
  <c r="L647" i="4"/>
  <c r="U285" i="4"/>
  <c r="T285" i="4"/>
  <c r="S285" i="4"/>
  <c r="G286" i="4"/>
  <c r="F644" i="4"/>
  <c r="M643" i="4"/>
  <c r="N286" i="4" l="1"/>
  <c r="H286" i="4"/>
  <c r="I286" i="4" s="1"/>
  <c r="F645" i="4"/>
  <c r="M644" i="4"/>
  <c r="C650" i="4"/>
  <c r="D649" i="4"/>
  <c r="P649" i="4" s="1"/>
  <c r="L648" i="4"/>
  <c r="K649" i="4"/>
  <c r="K650" i="4" s="1"/>
  <c r="F646" i="4" l="1"/>
  <c r="M645" i="4"/>
  <c r="D650" i="4"/>
  <c r="P650" i="4" s="1"/>
  <c r="C651" i="4"/>
  <c r="K651" i="4" s="1"/>
  <c r="B286" i="4"/>
  <c r="E287" i="4"/>
  <c r="L649" i="4"/>
  <c r="O286" i="4"/>
  <c r="Q286" i="4" s="1"/>
  <c r="R286" i="4" s="1"/>
  <c r="L650" i="4" l="1"/>
  <c r="C652" i="4"/>
  <c r="D651" i="4"/>
  <c r="P651" i="4" s="1"/>
  <c r="U286" i="4"/>
  <c r="T286" i="4"/>
  <c r="S286" i="4"/>
  <c r="G287" i="4"/>
  <c r="F647" i="4"/>
  <c r="M646" i="4"/>
  <c r="L651" i="4" l="1"/>
  <c r="F648" i="4"/>
  <c r="M647" i="4"/>
  <c r="C653" i="4"/>
  <c r="D652" i="4"/>
  <c r="P652" i="4" s="1"/>
  <c r="N287" i="4"/>
  <c r="H287" i="4"/>
  <c r="I287" i="4" s="1"/>
  <c r="K652" i="4"/>
  <c r="K653" i="4" s="1"/>
  <c r="B287" i="4" l="1"/>
  <c r="E288" i="4"/>
  <c r="C654" i="4"/>
  <c r="D653" i="4"/>
  <c r="P653" i="4" s="1"/>
  <c r="F649" i="4"/>
  <c r="M648" i="4"/>
  <c r="O287" i="4"/>
  <c r="Q287" i="4" s="1"/>
  <c r="R287" i="4" s="1"/>
  <c r="L652" i="4"/>
  <c r="L653" i="4" l="1"/>
  <c r="T287" i="4"/>
  <c r="S287" i="4"/>
  <c r="U287" i="4"/>
  <c r="F650" i="4"/>
  <c r="M649" i="4"/>
  <c r="C655" i="4"/>
  <c r="D654" i="4"/>
  <c r="P654" i="4" s="1"/>
  <c r="K654" i="4"/>
  <c r="K655" i="4" s="1"/>
  <c r="G288" i="4"/>
  <c r="F651" i="4" l="1"/>
  <c r="M650" i="4"/>
  <c r="N288" i="4"/>
  <c r="H288" i="4"/>
  <c r="I288" i="4" s="1"/>
  <c r="C656" i="4"/>
  <c r="D655" i="4"/>
  <c r="P655" i="4" s="1"/>
  <c r="L654" i="4"/>
  <c r="D656" i="4" l="1"/>
  <c r="P656" i="4" s="1"/>
  <c r="C657" i="4"/>
  <c r="L655" i="4"/>
  <c r="B288" i="4"/>
  <c r="E289" i="4"/>
  <c r="O288" i="4"/>
  <c r="Q288" i="4" s="1"/>
  <c r="R288" i="4" s="1"/>
  <c r="F652" i="4"/>
  <c r="M651" i="4"/>
  <c r="K656" i="4"/>
  <c r="K657" i="4" l="1"/>
  <c r="K658" i="4" s="1"/>
  <c r="G289" i="4"/>
  <c r="T288" i="4"/>
  <c r="U288" i="4"/>
  <c r="S288" i="4"/>
  <c r="F653" i="4"/>
  <c r="M652" i="4"/>
  <c r="C658" i="4"/>
  <c r="D657" i="4"/>
  <c r="P657" i="4" s="1"/>
  <c r="L656" i="4"/>
  <c r="F654" i="4" l="1"/>
  <c r="M653" i="4"/>
  <c r="N289" i="4"/>
  <c r="H289" i="4"/>
  <c r="I289" i="4" s="1"/>
  <c r="L657" i="4"/>
  <c r="C659" i="4"/>
  <c r="D658" i="4"/>
  <c r="P658" i="4" s="1"/>
  <c r="B289" i="4" l="1"/>
  <c r="E290" i="4"/>
  <c r="F655" i="4"/>
  <c r="M654" i="4"/>
  <c r="D659" i="4"/>
  <c r="P659" i="4" s="1"/>
  <c r="C660" i="4"/>
  <c r="O289" i="4"/>
  <c r="Q289" i="4" s="1"/>
  <c r="R289" i="4" s="1"/>
  <c r="L658" i="4"/>
  <c r="K659" i="4"/>
  <c r="K660" i="4" l="1"/>
  <c r="C661" i="4"/>
  <c r="D660" i="4"/>
  <c r="P660" i="4" s="1"/>
  <c r="F656" i="4"/>
  <c r="M655" i="4"/>
  <c r="L659" i="4"/>
  <c r="U289" i="4"/>
  <c r="S289" i="4"/>
  <c r="T289" i="4"/>
  <c r="G290" i="4"/>
  <c r="L660" i="4" l="1"/>
  <c r="N290" i="4"/>
  <c r="H290" i="4"/>
  <c r="I290" i="4" s="1"/>
  <c r="C662" i="4"/>
  <c r="D661" i="4"/>
  <c r="P661" i="4" s="1"/>
  <c r="F657" i="4"/>
  <c r="M656" i="4"/>
  <c r="K661" i="4"/>
  <c r="K662" i="4" s="1"/>
  <c r="O290" i="4" l="1"/>
  <c r="Q290" i="4" s="1"/>
  <c r="R290" i="4" s="1"/>
  <c r="B290" i="4"/>
  <c r="E291" i="4"/>
  <c r="F658" i="4"/>
  <c r="M657" i="4"/>
  <c r="C663" i="4"/>
  <c r="D662" i="4"/>
  <c r="P662" i="4" s="1"/>
  <c r="L661" i="4"/>
  <c r="L662" i="4" l="1"/>
  <c r="C664" i="4"/>
  <c r="D663" i="4"/>
  <c r="P663" i="4" s="1"/>
  <c r="G291" i="4"/>
  <c r="F659" i="4"/>
  <c r="M658" i="4"/>
  <c r="K663" i="4"/>
  <c r="U290" i="4"/>
  <c r="S290" i="4"/>
  <c r="T290" i="4"/>
  <c r="K664" i="4" l="1"/>
  <c r="N291" i="4"/>
  <c r="H291" i="4"/>
  <c r="I291" i="4" s="1"/>
  <c r="C665" i="4"/>
  <c r="D664" i="4"/>
  <c r="P664" i="4" s="1"/>
  <c r="F660" i="4"/>
  <c r="M659" i="4"/>
  <c r="L663" i="4"/>
  <c r="L664" i="4" l="1"/>
  <c r="F661" i="4"/>
  <c r="M660" i="4"/>
  <c r="C666" i="4"/>
  <c r="D665" i="4"/>
  <c r="P665" i="4" s="1"/>
  <c r="B291" i="4"/>
  <c r="E292" i="4"/>
  <c r="O291" i="4"/>
  <c r="Q291" i="4" s="1"/>
  <c r="R291" i="4" s="1"/>
  <c r="K665" i="4"/>
  <c r="K666" i="4" l="1"/>
  <c r="K667" i="4" s="1"/>
  <c r="F662" i="4"/>
  <c r="M661" i="4"/>
  <c r="T291" i="4"/>
  <c r="S291" i="4"/>
  <c r="U291" i="4"/>
  <c r="G292" i="4"/>
  <c r="C667" i="4"/>
  <c r="D666" i="4"/>
  <c r="P666" i="4" s="1"/>
  <c r="L665" i="4"/>
  <c r="N292" i="4" l="1"/>
  <c r="H292" i="4"/>
  <c r="I292" i="4" s="1"/>
  <c r="L666" i="4"/>
  <c r="D667" i="4"/>
  <c r="P667" i="4" s="1"/>
  <c r="C668" i="4"/>
  <c r="F663" i="4"/>
  <c r="M662" i="4"/>
  <c r="F664" i="4" l="1"/>
  <c r="M663" i="4"/>
  <c r="B292" i="4"/>
  <c r="E293" i="4"/>
  <c r="L667" i="4"/>
  <c r="O292" i="4"/>
  <c r="Q292" i="4" s="1"/>
  <c r="R292" i="4" s="1"/>
  <c r="C669" i="4"/>
  <c r="D668" i="4"/>
  <c r="P668" i="4" s="1"/>
  <c r="K668" i="4"/>
  <c r="K669" i="4" s="1"/>
  <c r="C670" i="4" l="1"/>
  <c r="D669" i="4"/>
  <c r="P669" i="4" s="1"/>
  <c r="S292" i="4"/>
  <c r="U292" i="4"/>
  <c r="T292" i="4"/>
  <c r="L668" i="4"/>
  <c r="G293" i="4"/>
  <c r="F665" i="4"/>
  <c r="M664" i="4"/>
  <c r="N293" i="4" l="1"/>
  <c r="H293" i="4"/>
  <c r="I293" i="4" s="1"/>
  <c r="F666" i="4"/>
  <c r="M665" i="4"/>
  <c r="C671" i="4"/>
  <c r="D670" i="4"/>
  <c r="P670" i="4" s="1"/>
  <c r="L669" i="4"/>
  <c r="K670" i="4"/>
  <c r="K671" i="4" l="1"/>
  <c r="F667" i="4"/>
  <c r="M666" i="4"/>
  <c r="L670" i="4"/>
  <c r="C672" i="4"/>
  <c r="D671" i="4"/>
  <c r="P671" i="4" s="1"/>
  <c r="B293" i="4"/>
  <c r="E294" i="4"/>
  <c r="O293" i="4"/>
  <c r="Q293" i="4" s="1"/>
  <c r="R293" i="4" s="1"/>
  <c r="U293" i="4" l="1"/>
  <c r="T293" i="4"/>
  <c r="S293" i="4"/>
  <c r="D672" i="4"/>
  <c r="P672" i="4" s="1"/>
  <c r="C673" i="4"/>
  <c r="K672" i="4"/>
  <c r="K673" i="4" s="1"/>
  <c r="G294" i="4"/>
  <c r="L671" i="4"/>
  <c r="F668" i="4"/>
  <c r="M667" i="4"/>
  <c r="L672" i="4" l="1"/>
  <c r="F669" i="4"/>
  <c r="M668" i="4"/>
  <c r="N294" i="4"/>
  <c r="H294" i="4"/>
  <c r="I294" i="4" s="1"/>
  <c r="C674" i="4"/>
  <c r="K674" i="4" s="1"/>
  <c r="D673" i="4"/>
  <c r="P673" i="4" s="1"/>
  <c r="B294" i="4" l="1"/>
  <c r="E295" i="4"/>
  <c r="F670" i="4"/>
  <c r="M669" i="4"/>
  <c r="C675" i="4"/>
  <c r="K675" i="4" s="1"/>
  <c r="D674" i="4"/>
  <c r="P674" i="4" s="1"/>
  <c r="O294" i="4"/>
  <c r="Q294" i="4" s="1"/>
  <c r="R294" i="4" s="1"/>
  <c r="L673" i="4"/>
  <c r="F671" i="4" l="1"/>
  <c r="M670" i="4"/>
  <c r="L674" i="4"/>
  <c r="U294" i="4"/>
  <c r="S294" i="4"/>
  <c r="T294" i="4"/>
  <c r="C676" i="4"/>
  <c r="D675" i="4"/>
  <c r="P675" i="4" s="1"/>
  <c r="G295" i="4"/>
  <c r="L675" i="4" l="1"/>
  <c r="N295" i="4"/>
  <c r="H295" i="4"/>
  <c r="I295" i="4" s="1"/>
  <c r="C677" i="4"/>
  <c r="D676" i="4"/>
  <c r="P676" i="4" s="1"/>
  <c r="K676" i="4"/>
  <c r="K677" i="4" s="1"/>
  <c r="F672" i="4"/>
  <c r="M671" i="4"/>
  <c r="L676" i="4" l="1"/>
  <c r="F673" i="4"/>
  <c r="M672" i="4"/>
  <c r="D677" i="4"/>
  <c r="P677" i="4" s="1"/>
  <c r="C678" i="4"/>
  <c r="K678" i="4" s="1"/>
  <c r="B295" i="4"/>
  <c r="E296" i="4"/>
  <c r="O295" i="4"/>
  <c r="Q295" i="4" s="1"/>
  <c r="R295" i="4" s="1"/>
  <c r="S295" i="4" l="1"/>
  <c r="T295" i="4"/>
  <c r="U295" i="4"/>
  <c r="G296" i="4"/>
  <c r="C679" i="4"/>
  <c r="D678" i="4"/>
  <c r="P678" i="4" s="1"/>
  <c r="F674" i="4"/>
  <c r="M673" i="4"/>
  <c r="L677" i="4"/>
  <c r="F675" i="4" l="1"/>
  <c r="M674" i="4"/>
  <c r="C680" i="4"/>
  <c r="D679" i="4"/>
  <c r="P679" i="4" s="1"/>
  <c r="N296" i="4"/>
  <c r="H296" i="4"/>
  <c r="I296" i="4" s="1"/>
  <c r="L678" i="4"/>
  <c r="K679" i="4"/>
  <c r="K680" i="4" s="1"/>
  <c r="L679" i="4" l="1"/>
  <c r="B296" i="4"/>
  <c r="E297" i="4"/>
  <c r="D680" i="4"/>
  <c r="P680" i="4" s="1"/>
  <c r="C681" i="4"/>
  <c r="O296" i="4"/>
  <c r="Q296" i="4" s="1"/>
  <c r="R296" i="4" s="1"/>
  <c r="K681" i="4"/>
  <c r="F676" i="4"/>
  <c r="M675" i="4"/>
  <c r="F677" i="4" l="1"/>
  <c r="M676" i="4"/>
  <c r="C682" i="4"/>
  <c r="K682" i="4" s="1"/>
  <c r="D681" i="4"/>
  <c r="P681" i="4" s="1"/>
  <c r="S296" i="4"/>
  <c r="U296" i="4"/>
  <c r="T296" i="4"/>
  <c r="L680" i="4"/>
  <c r="G297" i="4"/>
  <c r="N297" i="4" l="1"/>
  <c r="H297" i="4"/>
  <c r="I297" i="4" s="1"/>
  <c r="L681" i="4"/>
  <c r="C683" i="4"/>
  <c r="D682" i="4"/>
  <c r="P682" i="4" s="1"/>
  <c r="F678" i="4"/>
  <c r="M677" i="4"/>
  <c r="C684" i="4" l="1"/>
  <c r="D683" i="4"/>
  <c r="P683" i="4" s="1"/>
  <c r="F679" i="4"/>
  <c r="M678" i="4"/>
  <c r="K683" i="4"/>
  <c r="K684" i="4" s="1"/>
  <c r="B297" i="4"/>
  <c r="E298" i="4"/>
  <c r="L682" i="4"/>
  <c r="O297" i="4"/>
  <c r="Q297" i="4" s="1"/>
  <c r="R297" i="4" s="1"/>
  <c r="U297" i="4" l="1"/>
  <c r="T297" i="4"/>
  <c r="S297" i="4"/>
  <c r="L683" i="4"/>
  <c r="G298" i="4"/>
  <c r="C685" i="4"/>
  <c r="D684" i="4"/>
  <c r="P684" i="4" s="1"/>
  <c r="F680" i="4"/>
  <c r="M679" i="4"/>
  <c r="C686" i="4" l="1"/>
  <c r="D685" i="4"/>
  <c r="P685" i="4" s="1"/>
  <c r="N298" i="4"/>
  <c r="H298" i="4"/>
  <c r="I298" i="4" s="1"/>
  <c r="F681" i="4"/>
  <c r="M680" i="4"/>
  <c r="L684" i="4"/>
  <c r="K685" i="4"/>
  <c r="K686" i="4" s="1"/>
  <c r="L685" i="4" l="1"/>
  <c r="F682" i="4"/>
  <c r="M681" i="4"/>
  <c r="B298" i="4"/>
  <c r="E299" i="4"/>
  <c r="D686" i="4"/>
  <c r="P686" i="4" s="1"/>
  <c r="C687" i="4"/>
  <c r="K687" i="4" s="1"/>
  <c r="O298" i="4"/>
  <c r="Q298" i="4" s="1"/>
  <c r="R298" i="4" s="1"/>
  <c r="G299" i="4" l="1"/>
  <c r="F683" i="4"/>
  <c r="M682" i="4"/>
  <c r="U298" i="4"/>
  <c r="T298" i="4"/>
  <c r="S298" i="4"/>
  <c r="C688" i="4"/>
  <c r="D687" i="4"/>
  <c r="P687" i="4" s="1"/>
  <c r="L686" i="4"/>
  <c r="F684" i="4" l="1"/>
  <c r="M683" i="4"/>
  <c r="N299" i="4"/>
  <c r="H299" i="4"/>
  <c r="I299" i="4" s="1"/>
  <c r="C689" i="4"/>
  <c r="D688" i="4"/>
  <c r="P688" i="4" s="1"/>
  <c r="L687" i="4"/>
  <c r="K688" i="4"/>
  <c r="K689" i="4" l="1"/>
  <c r="O299" i="4"/>
  <c r="Q299" i="4" s="1"/>
  <c r="R299" i="4" s="1"/>
  <c r="L688" i="4"/>
  <c r="C690" i="4"/>
  <c r="D689" i="4"/>
  <c r="P689" i="4" s="1"/>
  <c r="B299" i="4"/>
  <c r="E300" i="4"/>
  <c r="F685" i="4"/>
  <c r="M684" i="4"/>
  <c r="K690" i="4" l="1"/>
  <c r="F686" i="4"/>
  <c r="M685" i="4"/>
  <c r="L689" i="4"/>
  <c r="G300" i="4"/>
  <c r="C691" i="4"/>
  <c r="D690" i="4"/>
  <c r="P690" i="4" s="1"/>
  <c r="T299" i="4"/>
  <c r="S299" i="4"/>
  <c r="U299" i="4"/>
  <c r="K691" i="4" l="1"/>
  <c r="N300" i="4"/>
  <c r="H300" i="4"/>
  <c r="I300" i="4" s="1"/>
  <c r="C692" i="4"/>
  <c r="D691" i="4"/>
  <c r="P691" i="4" s="1"/>
  <c r="L690" i="4"/>
  <c r="F687" i="4"/>
  <c r="M686" i="4"/>
  <c r="K692" i="4" l="1"/>
  <c r="L691" i="4"/>
  <c r="B300" i="4"/>
  <c r="E301" i="4"/>
  <c r="F688" i="4"/>
  <c r="M687" i="4"/>
  <c r="C693" i="4"/>
  <c r="D692" i="4"/>
  <c r="P692" i="4" s="1"/>
  <c r="O300" i="4"/>
  <c r="Q300" i="4" s="1"/>
  <c r="R300" i="4" s="1"/>
  <c r="S300" i="4" l="1"/>
  <c r="U300" i="4"/>
  <c r="T300" i="4"/>
  <c r="D693" i="4"/>
  <c r="P693" i="4" s="1"/>
  <c r="C694" i="4"/>
  <c r="F689" i="4"/>
  <c r="M688" i="4"/>
  <c r="G301" i="4"/>
  <c r="L692" i="4"/>
  <c r="K693" i="4"/>
  <c r="K694" i="4" l="1"/>
  <c r="L693" i="4"/>
  <c r="N301" i="4"/>
  <c r="H301" i="4"/>
  <c r="I301" i="4" s="1"/>
  <c r="F690" i="4"/>
  <c r="M689" i="4"/>
  <c r="D694" i="4"/>
  <c r="P694" i="4" s="1"/>
  <c r="C695" i="4"/>
  <c r="C696" i="4" l="1"/>
  <c r="D695" i="4"/>
  <c r="P695" i="4" s="1"/>
  <c r="K695" i="4"/>
  <c r="K696" i="4" s="1"/>
  <c r="F691" i="4"/>
  <c r="M690" i="4"/>
  <c r="O301" i="4"/>
  <c r="Q301" i="4" s="1"/>
  <c r="R301" i="4" s="1"/>
  <c r="B301" i="4"/>
  <c r="E302" i="4"/>
  <c r="L694" i="4"/>
  <c r="G302" i="4" l="1"/>
  <c r="U301" i="4"/>
  <c r="S301" i="4"/>
  <c r="T301" i="4"/>
  <c r="F692" i="4"/>
  <c r="M691" i="4"/>
  <c r="D696" i="4"/>
  <c r="P696" i="4" s="1"/>
  <c r="C697" i="4"/>
  <c r="L695" i="4"/>
  <c r="K697" i="4"/>
  <c r="D697" i="4" l="1"/>
  <c r="P697" i="4" s="1"/>
  <c r="C698" i="4"/>
  <c r="K698" i="4" s="1"/>
  <c r="F693" i="4"/>
  <c r="M692" i="4"/>
  <c r="N302" i="4"/>
  <c r="H302" i="4"/>
  <c r="I302" i="4" s="1"/>
  <c r="L696" i="4"/>
  <c r="O302" i="4" l="1"/>
  <c r="Q302" i="4" s="1"/>
  <c r="R302" i="4" s="1"/>
  <c r="B302" i="4"/>
  <c r="E303" i="4"/>
  <c r="F694" i="4"/>
  <c r="M693" i="4"/>
  <c r="L697" i="4"/>
  <c r="D698" i="4"/>
  <c r="P698" i="4" s="1"/>
  <c r="C699" i="4"/>
  <c r="K699" i="4" s="1"/>
  <c r="C700" i="4" l="1"/>
  <c r="D699" i="4"/>
  <c r="P699" i="4" s="1"/>
  <c r="F695" i="4"/>
  <c r="M694" i="4"/>
  <c r="L698" i="4"/>
  <c r="G303" i="4"/>
  <c r="K700" i="4"/>
  <c r="U302" i="4"/>
  <c r="T302" i="4"/>
  <c r="S302" i="4"/>
  <c r="F696" i="4" l="1"/>
  <c r="M695" i="4"/>
  <c r="N303" i="4"/>
  <c r="H303" i="4"/>
  <c r="I303" i="4" s="1"/>
  <c r="L699" i="4"/>
  <c r="C701" i="4"/>
  <c r="D700" i="4"/>
  <c r="P700" i="4" s="1"/>
  <c r="L700" i="4" l="1"/>
  <c r="D701" i="4"/>
  <c r="P701" i="4" s="1"/>
  <c r="C702" i="4"/>
  <c r="B303" i="4"/>
  <c r="E304" i="4"/>
  <c r="F697" i="4"/>
  <c r="M696" i="4"/>
  <c r="O303" i="4"/>
  <c r="Q303" i="4" s="1"/>
  <c r="R303" i="4" s="1"/>
  <c r="K701" i="4"/>
  <c r="K702" i="4" s="1"/>
  <c r="S303" i="4" l="1"/>
  <c r="T303" i="4"/>
  <c r="U303" i="4"/>
  <c r="F698" i="4"/>
  <c r="M697" i="4"/>
  <c r="C703" i="4"/>
  <c r="D702" i="4"/>
  <c r="P702" i="4" s="1"/>
  <c r="L701" i="4"/>
  <c r="G304" i="4"/>
  <c r="N304" i="4" l="1"/>
  <c r="H304" i="4"/>
  <c r="I304" i="4" s="1"/>
  <c r="F699" i="4"/>
  <c r="M698" i="4"/>
  <c r="L702" i="4"/>
  <c r="C704" i="4"/>
  <c r="D703" i="4"/>
  <c r="P703" i="4" s="1"/>
  <c r="K703" i="4"/>
  <c r="K704" i="4" s="1"/>
  <c r="F700" i="4" l="1"/>
  <c r="M699" i="4"/>
  <c r="L703" i="4"/>
  <c r="B304" i="4"/>
  <c r="E305" i="4"/>
  <c r="D704" i="4"/>
  <c r="P704" i="4" s="1"/>
  <c r="C705" i="4"/>
  <c r="O304" i="4"/>
  <c r="Q304" i="4" s="1"/>
  <c r="R304" i="4" s="1"/>
  <c r="K705" i="4"/>
  <c r="G305" i="4" l="1"/>
  <c r="L704" i="4"/>
  <c r="T304" i="4"/>
  <c r="U304" i="4"/>
  <c r="S304" i="4"/>
  <c r="C706" i="4"/>
  <c r="D705" i="4"/>
  <c r="P705" i="4" s="1"/>
  <c r="F701" i="4"/>
  <c r="M700" i="4"/>
  <c r="L705" i="4" l="1"/>
  <c r="C707" i="4"/>
  <c r="D706" i="4"/>
  <c r="P706" i="4" s="1"/>
  <c r="K706" i="4"/>
  <c r="K707" i="4" s="1"/>
  <c r="F702" i="4"/>
  <c r="M701" i="4"/>
  <c r="N305" i="4"/>
  <c r="H305" i="4"/>
  <c r="I305" i="4" s="1"/>
  <c r="E306" i="4" l="1"/>
  <c r="B305" i="4"/>
  <c r="F703" i="4"/>
  <c r="M702" i="4"/>
  <c r="O305" i="4"/>
  <c r="Q305" i="4" s="1"/>
  <c r="R305" i="4" s="1"/>
  <c r="D707" i="4"/>
  <c r="P707" i="4" s="1"/>
  <c r="C708" i="4"/>
  <c r="K708" i="4" s="1"/>
  <c r="L706" i="4"/>
  <c r="L707" i="4" l="1"/>
  <c r="C709" i="4"/>
  <c r="D708" i="4"/>
  <c r="P708" i="4" s="1"/>
  <c r="K709" i="4"/>
  <c r="U305" i="4"/>
  <c r="T305" i="4"/>
  <c r="S305" i="4"/>
  <c r="F704" i="4"/>
  <c r="M703" i="4"/>
  <c r="G306" i="4"/>
  <c r="F705" i="4" l="1"/>
  <c r="M704" i="4"/>
  <c r="N306" i="4"/>
  <c r="H306" i="4"/>
  <c r="I306" i="4" s="1"/>
  <c r="C710" i="4"/>
  <c r="D709" i="4"/>
  <c r="P709" i="4" s="1"/>
  <c r="L708" i="4"/>
  <c r="C711" i="4" l="1"/>
  <c r="D710" i="4"/>
  <c r="P710" i="4" s="1"/>
  <c r="L709" i="4"/>
  <c r="K710" i="4"/>
  <c r="B306" i="4"/>
  <c r="E307" i="4"/>
  <c r="O306" i="4"/>
  <c r="Q306" i="4" s="1"/>
  <c r="R306" i="4" s="1"/>
  <c r="F706" i="4"/>
  <c r="M705" i="4"/>
  <c r="K711" i="4" l="1"/>
  <c r="F707" i="4"/>
  <c r="M706" i="4"/>
  <c r="U306" i="4"/>
  <c r="T306" i="4"/>
  <c r="S306" i="4"/>
  <c r="G307" i="4"/>
  <c r="L710" i="4"/>
  <c r="C712" i="4"/>
  <c r="D711" i="4"/>
  <c r="P711" i="4" s="1"/>
  <c r="K712" i="4" l="1"/>
  <c r="L711" i="4"/>
  <c r="C713" i="4"/>
  <c r="D712" i="4"/>
  <c r="P712" i="4" s="1"/>
  <c r="N307" i="4"/>
  <c r="H307" i="4"/>
  <c r="I307" i="4" s="1"/>
  <c r="F708" i="4"/>
  <c r="M707" i="4"/>
  <c r="L712" i="4" l="1"/>
  <c r="E308" i="4"/>
  <c r="B307" i="4"/>
  <c r="C714" i="4"/>
  <c r="D713" i="4"/>
  <c r="P713" i="4" s="1"/>
  <c r="F709" i="4"/>
  <c r="M708" i="4"/>
  <c r="O307" i="4"/>
  <c r="Q307" i="4" s="1"/>
  <c r="R307" i="4" s="1"/>
  <c r="K713" i="4"/>
  <c r="K714" i="4" l="1"/>
  <c r="G308" i="4"/>
  <c r="T307" i="4"/>
  <c r="S307" i="4"/>
  <c r="U307" i="4"/>
  <c r="C715" i="4"/>
  <c r="D714" i="4"/>
  <c r="P714" i="4" s="1"/>
  <c r="F710" i="4"/>
  <c r="M709" i="4"/>
  <c r="L713" i="4"/>
  <c r="L714" i="4" l="1"/>
  <c r="C716" i="4"/>
  <c r="D715" i="4"/>
  <c r="P715" i="4" s="1"/>
  <c r="K715" i="4"/>
  <c r="K716" i="4" s="1"/>
  <c r="F711" i="4"/>
  <c r="M710" i="4"/>
  <c r="N308" i="4"/>
  <c r="H308" i="4"/>
  <c r="I308" i="4" s="1"/>
  <c r="O308" i="4" l="1"/>
  <c r="Q308" i="4" s="1"/>
  <c r="R308" i="4" s="1"/>
  <c r="F712" i="4"/>
  <c r="M711" i="4"/>
  <c r="C717" i="4"/>
  <c r="D716" i="4"/>
  <c r="P716" i="4" s="1"/>
  <c r="L715" i="4"/>
  <c r="E309" i="4"/>
  <c r="B308" i="4"/>
  <c r="F713" i="4" l="1"/>
  <c r="M712" i="4"/>
  <c r="T308" i="4"/>
  <c r="U308" i="4"/>
  <c r="S308" i="4"/>
  <c r="L716" i="4"/>
  <c r="C718" i="4"/>
  <c r="D717" i="4"/>
  <c r="P717" i="4" s="1"/>
  <c r="G309" i="4"/>
  <c r="K717" i="4"/>
  <c r="K718" i="4" s="1"/>
  <c r="L717" i="4" l="1"/>
  <c r="N309" i="4"/>
  <c r="H309" i="4"/>
  <c r="I309" i="4" s="1"/>
  <c r="C719" i="4"/>
  <c r="D718" i="4"/>
  <c r="P718" i="4" s="1"/>
  <c r="K719" i="4"/>
  <c r="F714" i="4"/>
  <c r="M713" i="4"/>
  <c r="B309" i="4" l="1"/>
  <c r="E310" i="4"/>
  <c r="F715" i="4"/>
  <c r="M714" i="4"/>
  <c r="C720" i="4"/>
  <c r="D719" i="4"/>
  <c r="P719" i="4" s="1"/>
  <c r="L718" i="4"/>
  <c r="O309" i="4"/>
  <c r="Q309" i="4" s="1"/>
  <c r="R309" i="4" s="1"/>
  <c r="C721" i="4" l="1"/>
  <c r="D720" i="4"/>
  <c r="P720" i="4" s="1"/>
  <c r="U309" i="4"/>
  <c r="S309" i="4"/>
  <c r="T309" i="4"/>
  <c r="L719" i="4"/>
  <c r="K720" i="4"/>
  <c r="K721" i="4" s="1"/>
  <c r="G310" i="4"/>
  <c r="F716" i="4"/>
  <c r="M715" i="4"/>
  <c r="L720" i="4" l="1"/>
  <c r="F717" i="4"/>
  <c r="M716" i="4"/>
  <c r="N310" i="4"/>
  <c r="H310" i="4"/>
  <c r="I310" i="4" s="1"/>
  <c r="C722" i="4"/>
  <c r="D721" i="4"/>
  <c r="P721" i="4" s="1"/>
  <c r="L721" i="4" l="1"/>
  <c r="D722" i="4"/>
  <c r="P722" i="4" s="1"/>
  <c r="C723" i="4"/>
  <c r="B310" i="4"/>
  <c r="E311" i="4"/>
  <c r="F718" i="4"/>
  <c r="M717" i="4"/>
  <c r="K722" i="4"/>
  <c r="O310" i="4"/>
  <c r="Q310" i="4" s="1"/>
  <c r="R310" i="4" s="1"/>
  <c r="K723" i="4" l="1"/>
  <c r="U310" i="4"/>
  <c r="S310" i="4"/>
  <c r="T310" i="4"/>
  <c r="F719" i="4"/>
  <c r="M718" i="4"/>
  <c r="C724" i="4"/>
  <c r="D723" i="4"/>
  <c r="P723" i="4" s="1"/>
  <c r="L722" i="4"/>
  <c r="G311" i="4"/>
  <c r="K724" i="4" l="1"/>
  <c r="N311" i="4"/>
  <c r="H311" i="4"/>
  <c r="I311" i="4" s="1"/>
  <c r="C725" i="4"/>
  <c r="D724" i="4"/>
  <c r="P724" i="4" s="1"/>
  <c r="L723" i="4"/>
  <c r="F720" i="4"/>
  <c r="M719" i="4"/>
  <c r="K725" i="4" l="1"/>
  <c r="F721" i="4"/>
  <c r="M720" i="4"/>
  <c r="D725" i="4"/>
  <c r="P725" i="4" s="1"/>
  <c r="C726" i="4"/>
  <c r="L724" i="4"/>
  <c r="B311" i="4"/>
  <c r="E312" i="4"/>
  <c r="O311" i="4"/>
  <c r="Q311" i="4" s="1"/>
  <c r="R311" i="4" s="1"/>
  <c r="S311" i="4" l="1"/>
  <c r="T311" i="4"/>
  <c r="U311" i="4"/>
  <c r="C727" i="4"/>
  <c r="D726" i="4"/>
  <c r="P726" i="4" s="1"/>
  <c r="F722" i="4"/>
  <c r="M721" i="4"/>
  <c r="K726" i="4"/>
  <c r="K727" i="4" s="1"/>
  <c r="G312" i="4"/>
  <c r="L725" i="4"/>
  <c r="N312" i="4" l="1"/>
  <c r="H312" i="4"/>
  <c r="I312" i="4" s="1"/>
  <c r="C728" i="4"/>
  <c r="D727" i="4"/>
  <c r="P727" i="4" s="1"/>
  <c r="F723" i="4"/>
  <c r="M722" i="4"/>
  <c r="L726" i="4"/>
  <c r="D728" i="4" l="1"/>
  <c r="P728" i="4" s="1"/>
  <c r="C729" i="4"/>
  <c r="L727" i="4"/>
  <c r="F724" i="4"/>
  <c r="M723" i="4"/>
  <c r="B312" i="4"/>
  <c r="E313" i="4"/>
  <c r="O312" i="4"/>
  <c r="Q312" i="4" s="1"/>
  <c r="R312" i="4" s="1"/>
  <c r="K728" i="4"/>
  <c r="K729" i="4" l="1"/>
  <c r="L728" i="4"/>
  <c r="G313" i="4"/>
  <c r="F725" i="4"/>
  <c r="M724" i="4"/>
  <c r="C730" i="4"/>
  <c r="D729" i="4"/>
  <c r="P729" i="4" s="1"/>
  <c r="T312" i="4"/>
  <c r="U312" i="4"/>
  <c r="S312" i="4"/>
  <c r="N313" i="4" l="1"/>
  <c r="H313" i="4"/>
  <c r="I313" i="4" s="1"/>
  <c r="L729" i="4"/>
  <c r="C731" i="4"/>
  <c r="D730" i="4"/>
  <c r="P730" i="4" s="1"/>
  <c r="F726" i="4"/>
  <c r="M725" i="4"/>
  <c r="K730" i="4"/>
  <c r="K731" i="4" s="1"/>
  <c r="L730" i="4" l="1"/>
  <c r="C732" i="4"/>
  <c r="K732" i="4" s="1"/>
  <c r="D731" i="4"/>
  <c r="P731" i="4" s="1"/>
  <c r="B313" i="4"/>
  <c r="E314" i="4"/>
  <c r="F727" i="4"/>
  <c r="M726" i="4"/>
  <c r="O313" i="4"/>
  <c r="Q313" i="4" s="1"/>
  <c r="R313" i="4" s="1"/>
  <c r="U313" i="4" l="1"/>
  <c r="S313" i="4"/>
  <c r="T313" i="4"/>
  <c r="F728" i="4"/>
  <c r="M727" i="4"/>
  <c r="G314" i="4"/>
  <c r="C733" i="4"/>
  <c r="D732" i="4"/>
  <c r="P732" i="4" s="1"/>
  <c r="L731" i="4"/>
  <c r="L732" i="4" l="1"/>
  <c r="C734" i="4"/>
  <c r="D733" i="4"/>
  <c r="P733" i="4" s="1"/>
  <c r="N314" i="4"/>
  <c r="H314" i="4"/>
  <c r="I314" i="4" s="1"/>
  <c r="F729" i="4"/>
  <c r="M728" i="4"/>
  <c r="K733" i="4"/>
  <c r="K734" i="4" s="1"/>
  <c r="O314" i="4" l="1"/>
  <c r="Q314" i="4" s="1"/>
  <c r="R314" i="4" s="1"/>
  <c r="L733" i="4"/>
  <c r="F730" i="4"/>
  <c r="M729" i="4"/>
  <c r="B314" i="4"/>
  <c r="E315" i="4"/>
  <c r="C735" i="4"/>
  <c r="D734" i="4"/>
  <c r="P734" i="4" s="1"/>
  <c r="L734" i="4" l="1"/>
  <c r="D735" i="4"/>
  <c r="P735" i="4" s="1"/>
  <c r="C736" i="4"/>
  <c r="G315" i="4"/>
  <c r="U314" i="4"/>
  <c r="T314" i="4"/>
  <c r="S314" i="4"/>
  <c r="F731" i="4"/>
  <c r="M730" i="4"/>
  <c r="K735" i="4"/>
  <c r="K736" i="4" l="1"/>
  <c r="F732" i="4"/>
  <c r="M731" i="4"/>
  <c r="C737" i="4"/>
  <c r="D736" i="4"/>
  <c r="P736" i="4" s="1"/>
  <c r="N315" i="4"/>
  <c r="H315" i="4"/>
  <c r="I315" i="4" s="1"/>
  <c r="L735" i="4"/>
  <c r="K737" i="4" l="1"/>
  <c r="K738" i="4" s="1"/>
  <c r="L736" i="4"/>
  <c r="B315" i="4"/>
  <c r="E316" i="4"/>
  <c r="C738" i="4"/>
  <c r="D737" i="4"/>
  <c r="P737" i="4" s="1"/>
  <c r="O315" i="4"/>
  <c r="Q315" i="4" s="1"/>
  <c r="R315" i="4" s="1"/>
  <c r="F733" i="4"/>
  <c r="M732" i="4"/>
  <c r="S315" i="4" l="1"/>
  <c r="T315" i="4"/>
  <c r="U315" i="4"/>
  <c r="C739" i="4"/>
  <c r="D738" i="4"/>
  <c r="P738" i="4" s="1"/>
  <c r="L737" i="4"/>
  <c r="F734" i="4"/>
  <c r="M733" i="4"/>
  <c r="G316" i="4"/>
  <c r="L738" i="4" l="1"/>
  <c r="N316" i="4"/>
  <c r="H316" i="4"/>
  <c r="I316" i="4" s="1"/>
  <c r="F735" i="4"/>
  <c r="M734" i="4"/>
  <c r="C740" i="4"/>
  <c r="D739" i="4"/>
  <c r="P739" i="4" s="1"/>
  <c r="K739" i="4"/>
  <c r="K740" i="4" s="1"/>
  <c r="O316" i="4" l="1"/>
  <c r="Q316" i="4" s="1"/>
  <c r="R316" i="4" s="1"/>
  <c r="B316" i="4"/>
  <c r="E317" i="4"/>
  <c r="C741" i="4"/>
  <c r="D740" i="4"/>
  <c r="P740" i="4" s="1"/>
  <c r="F736" i="4"/>
  <c r="M735" i="4"/>
  <c r="L739" i="4"/>
  <c r="G317" i="4" l="1"/>
  <c r="F737" i="4"/>
  <c r="M736" i="4"/>
  <c r="L740" i="4"/>
  <c r="C742" i="4"/>
  <c r="D741" i="4"/>
  <c r="P741" i="4" s="1"/>
  <c r="K741" i="4"/>
  <c r="K742" i="4" s="1"/>
  <c r="T316" i="4"/>
  <c r="U316" i="4"/>
  <c r="S316" i="4"/>
  <c r="C743" i="4" l="1"/>
  <c r="K743" i="4" s="1"/>
  <c r="D742" i="4"/>
  <c r="P742" i="4" s="1"/>
  <c r="F738" i="4"/>
  <c r="M737" i="4"/>
  <c r="L741" i="4"/>
  <c r="N317" i="4"/>
  <c r="H317" i="4"/>
  <c r="I317" i="4" s="1"/>
  <c r="O317" i="4" l="1"/>
  <c r="Q317" i="4" s="1"/>
  <c r="R317" i="4" s="1"/>
  <c r="F739" i="4"/>
  <c r="M738" i="4"/>
  <c r="L742" i="4"/>
  <c r="B317" i="4"/>
  <c r="E318" i="4"/>
  <c r="C744" i="4"/>
  <c r="K744" i="4" s="1"/>
  <c r="D743" i="4"/>
  <c r="P743" i="4" s="1"/>
  <c r="L743" i="4" l="1"/>
  <c r="C745" i="4"/>
  <c r="D744" i="4"/>
  <c r="P744" i="4" s="1"/>
  <c r="G318" i="4"/>
  <c r="F740" i="4"/>
  <c r="M739" i="4"/>
  <c r="U317" i="4"/>
  <c r="S317" i="4"/>
  <c r="T317" i="4"/>
  <c r="F741" i="4" l="1"/>
  <c r="M740" i="4"/>
  <c r="L744" i="4"/>
  <c r="D745" i="4"/>
  <c r="P745" i="4" s="1"/>
  <c r="C746" i="4"/>
  <c r="N318" i="4"/>
  <c r="H318" i="4"/>
  <c r="I318" i="4" s="1"/>
  <c r="K745" i="4"/>
  <c r="K746" i="4" l="1"/>
  <c r="L745" i="4"/>
  <c r="C747" i="4"/>
  <c r="D746" i="4"/>
  <c r="P746" i="4" s="1"/>
  <c r="O318" i="4"/>
  <c r="Q318" i="4" s="1"/>
  <c r="R318" i="4" s="1"/>
  <c r="E319" i="4"/>
  <c r="B318" i="4"/>
  <c r="F742" i="4"/>
  <c r="M741" i="4"/>
  <c r="K747" i="4" l="1"/>
  <c r="F743" i="4"/>
  <c r="M742" i="4"/>
  <c r="L746" i="4"/>
  <c r="G319" i="4"/>
  <c r="U318" i="4"/>
  <c r="S318" i="4"/>
  <c r="T318" i="4"/>
  <c r="D747" i="4"/>
  <c r="P747" i="4" s="1"/>
  <c r="C748" i="4"/>
  <c r="K748" i="4" l="1"/>
  <c r="D748" i="4"/>
  <c r="P748" i="4" s="1"/>
  <c r="C749" i="4"/>
  <c r="N319" i="4"/>
  <c r="H319" i="4"/>
  <c r="I319" i="4" s="1"/>
  <c r="L747" i="4"/>
  <c r="F744" i="4"/>
  <c r="M743" i="4"/>
  <c r="L748" i="4" l="1"/>
  <c r="D749" i="4"/>
  <c r="P749" i="4" s="1"/>
  <c r="C750" i="4"/>
  <c r="B319" i="4"/>
  <c r="E320" i="4"/>
  <c r="F745" i="4"/>
  <c r="M744" i="4"/>
  <c r="O319" i="4"/>
  <c r="Q319" i="4" s="1"/>
  <c r="R319" i="4" s="1"/>
  <c r="K749" i="4"/>
  <c r="K750" i="4" s="1"/>
  <c r="G320" i="4" l="1"/>
  <c r="S319" i="4"/>
  <c r="T319" i="4"/>
  <c r="U319" i="4"/>
  <c r="F746" i="4"/>
  <c r="M745" i="4"/>
  <c r="C751" i="4"/>
  <c r="K751" i="4" s="1"/>
  <c r="D750" i="4"/>
  <c r="P750" i="4" s="1"/>
  <c r="L749" i="4"/>
  <c r="F747" i="4" l="1"/>
  <c r="M746" i="4"/>
  <c r="C752" i="4"/>
  <c r="D751" i="4"/>
  <c r="P751" i="4" s="1"/>
  <c r="L750" i="4"/>
  <c r="N320" i="4"/>
  <c r="H320" i="4"/>
  <c r="I320" i="4" s="1"/>
  <c r="L751" i="4" l="1"/>
  <c r="O320" i="4"/>
  <c r="Q320" i="4" s="1"/>
  <c r="R320" i="4" s="1"/>
  <c r="F748" i="4"/>
  <c r="M747" i="4"/>
  <c r="B320" i="4"/>
  <c r="E321" i="4"/>
  <c r="D752" i="4"/>
  <c r="P752" i="4" s="1"/>
  <c r="C753" i="4"/>
  <c r="K752" i="4"/>
  <c r="K753" i="4" l="1"/>
  <c r="G321" i="4"/>
  <c r="F749" i="4"/>
  <c r="M748" i="4"/>
  <c r="D753" i="4"/>
  <c r="P753" i="4" s="1"/>
  <c r="C754" i="4"/>
  <c r="T320" i="4"/>
  <c r="U320" i="4"/>
  <c r="S320" i="4"/>
  <c r="L752" i="4"/>
  <c r="D754" i="4" l="1"/>
  <c r="P754" i="4" s="1"/>
  <c r="C755" i="4"/>
  <c r="F750" i="4"/>
  <c r="M749" i="4"/>
  <c r="L753" i="4"/>
  <c r="N321" i="4"/>
  <c r="H321" i="4"/>
  <c r="I321" i="4" s="1"/>
  <c r="K754" i="4"/>
  <c r="K755" i="4" s="1"/>
  <c r="O321" i="4" l="1"/>
  <c r="Q321" i="4" s="1"/>
  <c r="R321" i="4" s="1"/>
  <c r="B321" i="4"/>
  <c r="E322" i="4"/>
  <c r="F751" i="4"/>
  <c r="M750" i="4"/>
  <c r="L754" i="4"/>
  <c r="D755" i="4"/>
  <c r="P755" i="4" s="1"/>
  <c r="C756" i="4"/>
  <c r="K756" i="4" s="1"/>
  <c r="C757" i="4" l="1"/>
  <c r="D756" i="4"/>
  <c r="P756" i="4" s="1"/>
  <c r="F752" i="4"/>
  <c r="M751" i="4"/>
  <c r="L755" i="4"/>
  <c r="G322" i="4"/>
  <c r="K757" i="4"/>
  <c r="U321" i="4"/>
  <c r="T321" i="4"/>
  <c r="S321" i="4"/>
  <c r="F753" i="4" l="1"/>
  <c r="M752" i="4"/>
  <c r="L756" i="4"/>
  <c r="N322" i="4"/>
  <c r="H322" i="4"/>
  <c r="I322" i="4" s="1"/>
  <c r="C758" i="4"/>
  <c r="D757" i="4"/>
  <c r="P757" i="4" s="1"/>
  <c r="L757" i="4" l="1"/>
  <c r="C759" i="4"/>
  <c r="D758" i="4"/>
  <c r="P758" i="4" s="1"/>
  <c r="B322" i="4"/>
  <c r="E323" i="4"/>
  <c r="F754" i="4"/>
  <c r="M753" i="4"/>
  <c r="O322" i="4"/>
  <c r="Q322" i="4" s="1"/>
  <c r="R322" i="4" s="1"/>
  <c r="K758" i="4"/>
  <c r="K759" i="4" l="1"/>
  <c r="U322" i="4"/>
  <c r="T322" i="4"/>
  <c r="S322" i="4"/>
  <c r="F755" i="4"/>
  <c r="M754" i="4"/>
  <c r="L758" i="4"/>
  <c r="G323" i="4"/>
  <c r="C760" i="4"/>
  <c r="D759" i="4"/>
  <c r="P759" i="4" s="1"/>
  <c r="K760" i="4" l="1"/>
  <c r="N323" i="4"/>
  <c r="H323" i="4"/>
  <c r="I323" i="4" s="1"/>
  <c r="L759" i="4"/>
  <c r="F756" i="4"/>
  <c r="M755" i="4"/>
  <c r="C761" i="4"/>
  <c r="D760" i="4"/>
  <c r="P760" i="4" s="1"/>
  <c r="F757" i="4" l="1"/>
  <c r="M756" i="4"/>
  <c r="C762" i="4"/>
  <c r="D761" i="4"/>
  <c r="P761" i="4" s="1"/>
  <c r="B323" i="4"/>
  <c r="E324" i="4"/>
  <c r="L760" i="4"/>
  <c r="O323" i="4"/>
  <c r="Q323" i="4" s="1"/>
  <c r="R323" i="4" s="1"/>
  <c r="K761" i="4"/>
  <c r="K762" i="4" s="1"/>
  <c r="L761" i="4" l="1"/>
  <c r="S323" i="4"/>
  <c r="T323" i="4"/>
  <c r="U323" i="4"/>
  <c r="G324" i="4"/>
  <c r="D762" i="4"/>
  <c r="P762" i="4" s="1"/>
  <c r="C763" i="4"/>
  <c r="F758" i="4"/>
  <c r="M757" i="4"/>
  <c r="F759" i="4" l="1"/>
  <c r="M758" i="4"/>
  <c r="D763" i="4"/>
  <c r="P763" i="4" s="1"/>
  <c r="C764" i="4"/>
  <c r="K763" i="4"/>
  <c r="L762" i="4"/>
  <c r="N324" i="4"/>
  <c r="H324" i="4"/>
  <c r="I324" i="4" s="1"/>
  <c r="O324" i="4" l="1"/>
  <c r="Q324" i="4" s="1"/>
  <c r="R324" i="4" s="1"/>
  <c r="K764" i="4"/>
  <c r="D764" i="4"/>
  <c r="P764" i="4" s="1"/>
  <c r="C765" i="4"/>
  <c r="E325" i="4"/>
  <c r="B324" i="4"/>
  <c r="L763" i="4"/>
  <c r="F760" i="4"/>
  <c r="M759" i="4"/>
  <c r="K765" i="4" l="1"/>
  <c r="L764" i="4"/>
  <c r="C766" i="4"/>
  <c r="D765" i="4"/>
  <c r="P765" i="4" s="1"/>
  <c r="F761" i="4"/>
  <c r="M760" i="4"/>
  <c r="G325" i="4"/>
  <c r="T324" i="4"/>
  <c r="U324" i="4"/>
  <c r="S324" i="4"/>
  <c r="K766" i="4" l="1"/>
  <c r="C767" i="4"/>
  <c r="D766" i="4"/>
  <c r="P766" i="4" s="1"/>
  <c r="N325" i="4"/>
  <c r="H325" i="4"/>
  <c r="I325" i="4" s="1"/>
  <c r="F762" i="4"/>
  <c r="M761" i="4"/>
  <c r="L765" i="4"/>
  <c r="F763" i="4" l="1"/>
  <c r="M762" i="4"/>
  <c r="L766" i="4"/>
  <c r="E326" i="4"/>
  <c r="B325" i="4"/>
  <c r="D767" i="4"/>
  <c r="P767" i="4" s="1"/>
  <c r="C768" i="4"/>
  <c r="O325" i="4"/>
  <c r="Q325" i="4" s="1"/>
  <c r="R325" i="4" s="1"/>
  <c r="K767" i="4"/>
  <c r="K768" i="4" s="1"/>
  <c r="L767" i="4" l="1"/>
  <c r="G326" i="4"/>
  <c r="U325" i="4"/>
  <c r="S325" i="4"/>
  <c r="T325" i="4"/>
  <c r="C769" i="4"/>
  <c r="D768" i="4"/>
  <c r="P768" i="4" s="1"/>
  <c r="F764" i="4"/>
  <c r="M763" i="4"/>
  <c r="N326" i="4" l="1"/>
  <c r="H326" i="4"/>
  <c r="I326" i="4" s="1"/>
  <c r="C770" i="4"/>
  <c r="D769" i="4"/>
  <c r="P769" i="4" s="1"/>
  <c r="K769" i="4"/>
  <c r="K770" i="4" s="1"/>
  <c r="F765" i="4"/>
  <c r="M764" i="4"/>
  <c r="L768" i="4"/>
  <c r="F766" i="4" l="1"/>
  <c r="M765" i="4"/>
  <c r="C771" i="4"/>
  <c r="D770" i="4"/>
  <c r="P770" i="4" s="1"/>
  <c r="K771" i="4"/>
  <c r="B326" i="4"/>
  <c r="E327" i="4"/>
  <c r="L769" i="4"/>
  <c r="O326" i="4"/>
  <c r="Q326" i="4" s="1"/>
  <c r="R326" i="4" s="1"/>
  <c r="L770" i="4" l="1"/>
  <c r="U326" i="4"/>
  <c r="S326" i="4"/>
  <c r="T326" i="4"/>
  <c r="G327" i="4"/>
  <c r="F767" i="4"/>
  <c r="M766" i="4"/>
  <c r="C772" i="4"/>
  <c r="D771" i="4"/>
  <c r="P771" i="4" s="1"/>
  <c r="L771" i="4" l="1"/>
  <c r="F768" i="4"/>
  <c r="M767" i="4"/>
  <c r="D772" i="4"/>
  <c r="P772" i="4" s="1"/>
  <c r="C773" i="4"/>
  <c r="N327" i="4"/>
  <c r="H327" i="4"/>
  <c r="I327" i="4" s="1"/>
  <c r="K772" i="4"/>
  <c r="K773" i="4" l="1"/>
  <c r="B327" i="4"/>
  <c r="E328" i="4"/>
  <c r="D773" i="4"/>
  <c r="P773" i="4" s="1"/>
  <c r="C774" i="4"/>
  <c r="F769" i="4"/>
  <c r="M768" i="4"/>
  <c r="O327" i="4"/>
  <c r="Q327" i="4" s="1"/>
  <c r="R327" i="4" s="1"/>
  <c r="L772" i="4"/>
  <c r="K774" i="4" l="1"/>
  <c r="L773" i="4"/>
  <c r="D774" i="4"/>
  <c r="P774" i="4" s="1"/>
  <c r="C775" i="4"/>
  <c r="S327" i="4"/>
  <c r="T327" i="4"/>
  <c r="U327" i="4"/>
  <c r="F770" i="4"/>
  <c r="M769" i="4"/>
  <c r="G328" i="4"/>
  <c r="K775" i="4" l="1"/>
  <c r="L774" i="4"/>
  <c r="F771" i="4"/>
  <c r="M770" i="4"/>
  <c r="N328" i="4"/>
  <c r="H328" i="4"/>
  <c r="I328" i="4" s="1"/>
  <c r="C776" i="4"/>
  <c r="D775" i="4"/>
  <c r="P775" i="4" s="1"/>
  <c r="O328" i="4" l="1"/>
  <c r="Q328" i="4" s="1"/>
  <c r="R328" i="4" s="1"/>
  <c r="L775" i="4"/>
  <c r="C777" i="4"/>
  <c r="D776" i="4"/>
  <c r="P776" i="4" s="1"/>
  <c r="B328" i="4"/>
  <c r="E329" i="4"/>
  <c r="F772" i="4"/>
  <c r="M771" i="4"/>
  <c r="K776" i="4"/>
  <c r="K777" i="4" s="1"/>
  <c r="L776" i="4" l="1"/>
  <c r="F773" i="4"/>
  <c r="M772" i="4"/>
  <c r="G329" i="4"/>
  <c r="D777" i="4"/>
  <c r="P777" i="4" s="1"/>
  <c r="C778" i="4"/>
  <c r="S328" i="4"/>
  <c r="U328" i="4"/>
  <c r="T328" i="4"/>
  <c r="N329" i="4" l="1"/>
  <c r="H329" i="4"/>
  <c r="I329" i="4" s="1"/>
  <c r="F774" i="4"/>
  <c r="M773" i="4"/>
  <c r="C779" i="4"/>
  <c r="D778" i="4"/>
  <c r="P778" i="4" s="1"/>
  <c r="K778" i="4"/>
  <c r="K779" i="4" s="1"/>
  <c r="L777" i="4"/>
  <c r="F775" i="4" l="1"/>
  <c r="M774" i="4"/>
  <c r="L778" i="4"/>
  <c r="C780" i="4"/>
  <c r="D779" i="4"/>
  <c r="P779" i="4" s="1"/>
  <c r="B329" i="4"/>
  <c r="E330" i="4"/>
  <c r="K780" i="4"/>
  <c r="O329" i="4"/>
  <c r="Q329" i="4" s="1"/>
  <c r="R329" i="4" s="1"/>
  <c r="L779" i="4" l="1"/>
  <c r="U329" i="4"/>
  <c r="S329" i="4"/>
  <c r="T329" i="4"/>
  <c r="G330" i="4"/>
  <c r="D780" i="4"/>
  <c r="P780" i="4" s="1"/>
  <c r="C781" i="4"/>
  <c r="F776" i="4"/>
  <c r="M775" i="4"/>
  <c r="N330" i="4" l="1"/>
  <c r="H330" i="4"/>
  <c r="I330" i="4" s="1"/>
  <c r="F777" i="4"/>
  <c r="M776" i="4"/>
  <c r="D781" i="4"/>
  <c r="P781" i="4" s="1"/>
  <c r="C782" i="4"/>
  <c r="L780" i="4"/>
  <c r="K781" i="4"/>
  <c r="K782" i="4" s="1"/>
  <c r="C783" i="4" l="1"/>
  <c r="D782" i="4"/>
  <c r="P782" i="4" s="1"/>
  <c r="F778" i="4"/>
  <c r="M777" i="4"/>
  <c r="L781" i="4"/>
  <c r="B330" i="4"/>
  <c r="E331" i="4"/>
  <c r="O330" i="4"/>
  <c r="Q330" i="4" s="1"/>
  <c r="R330" i="4" s="1"/>
  <c r="G331" i="4" l="1"/>
  <c r="U330" i="4"/>
  <c r="T330" i="4"/>
  <c r="S330" i="4"/>
  <c r="C784" i="4"/>
  <c r="D783" i="4"/>
  <c r="P783" i="4" s="1"/>
  <c r="L782" i="4"/>
  <c r="F779" i="4"/>
  <c r="M778" i="4"/>
  <c r="K783" i="4"/>
  <c r="K784" i="4" l="1"/>
  <c r="F780" i="4"/>
  <c r="M779" i="4"/>
  <c r="C785" i="4"/>
  <c r="D784" i="4"/>
  <c r="P784" i="4" s="1"/>
  <c r="L783" i="4"/>
  <c r="N331" i="4"/>
  <c r="H331" i="4"/>
  <c r="I331" i="4" s="1"/>
  <c r="B331" i="4" l="1"/>
  <c r="E332" i="4"/>
  <c r="O331" i="4"/>
  <c r="Q331" i="4" s="1"/>
  <c r="R331" i="4" s="1"/>
  <c r="D785" i="4"/>
  <c r="P785" i="4" s="1"/>
  <c r="C786" i="4"/>
  <c r="F781" i="4"/>
  <c r="M780" i="4"/>
  <c r="L784" i="4"/>
  <c r="K785" i="4"/>
  <c r="K786" i="4" s="1"/>
  <c r="F782" i="4" l="1"/>
  <c r="M781" i="4"/>
  <c r="G332" i="4"/>
  <c r="C787" i="4"/>
  <c r="D786" i="4"/>
  <c r="P786" i="4" s="1"/>
  <c r="L785" i="4"/>
  <c r="T331" i="4"/>
  <c r="S331" i="4"/>
  <c r="U331" i="4"/>
  <c r="C788" i="4" l="1"/>
  <c r="D787" i="4"/>
  <c r="P787" i="4" s="1"/>
  <c r="N332" i="4"/>
  <c r="H332" i="4"/>
  <c r="I332" i="4" s="1"/>
  <c r="L786" i="4"/>
  <c r="K787" i="4"/>
  <c r="K788" i="4" s="1"/>
  <c r="F783" i="4"/>
  <c r="M782" i="4"/>
  <c r="F784" i="4" l="1"/>
  <c r="M783" i="4"/>
  <c r="O332" i="4"/>
  <c r="Q332" i="4" s="1"/>
  <c r="R332" i="4" s="1"/>
  <c r="L787" i="4"/>
  <c r="B332" i="4"/>
  <c r="E333" i="4"/>
  <c r="C789" i="4"/>
  <c r="D788" i="4"/>
  <c r="P788" i="4" s="1"/>
  <c r="C790" i="4" l="1"/>
  <c r="D789" i="4"/>
  <c r="P789" i="4" s="1"/>
  <c r="K789" i="4"/>
  <c r="K790" i="4" s="1"/>
  <c r="G333" i="4"/>
  <c r="L788" i="4"/>
  <c r="S332" i="4"/>
  <c r="U332" i="4"/>
  <c r="T332" i="4"/>
  <c r="F785" i="4"/>
  <c r="M784" i="4"/>
  <c r="F786" i="4" l="1"/>
  <c r="M785" i="4"/>
  <c r="L789" i="4"/>
  <c r="N333" i="4"/>
  <c r="H333" i="4"/>
  <c r="I333" i="4" s="1"/>
  <c r="C791" i="4"/>
  <c r="D790" i="4"/>
  <c r="P790" i="4" s="1"/>
  <c r="B333" i="4" l="1"/>
  <c r="E334" i="4"/>
  <c r="D791" i="4"/>
  <c r="P791" i="4" s="1"/>
  <c r="C792" i="4"/>
  <c r="F787" i="4"/>
  <c r="M786" i="4"/>
  <c r="L790" i="4"/>
  <c r="O333" i="4"/>
  <c r="Q333" i="4" s="1"/>
  <c r="R333" i="4" s="1"/>
  <c r="K791" i="4"/>
  <c r="K792" i="4" l="1"/>
  <c r="C793" i="4"/>
  <c r="D792" i="4"/>
  <c r="P792" i="4" s="1"/>
  <c r="U333" i="4"/>
  <c r="T333" i="4"/>
  <c r="S333" i="4"/>
  <c r="F788" i="4"/>
  <c r="M787" i="4"/>
  <c r="G334" i="4"/>
  <c r="L791" i="4"/>
  <c r="K793" i="4" l="1"/>
  <c r="L792" i="4"/>
  <c r="D793" i="4"/>
  <c r="P793" i="4" s="1"/>
  <c r="C794" i="4"/>
  <c r="N334" i="4"/>
  <c r="H334" i="4"/>
  <c r="I334" i="4" s="1"/>
  <c r="F789" i="4"/>
  <c r="M788" i="4"/>
  <c r="E335" i="4" l="1"/>
  <c r="B334" i="4"/>
  <c r="D794" i="4"/>
  <c r="P794" i="4" s="1"/>
  <c r="C795" i="4"/>
  <c r="K794" i="4"/>
  <c r="L793" i="4"/>
  <c r="F790" i="4"/>
  <c r="M789" i="4"/>
  <c r="O334" i="4"/>
  <c r="Q334" i="4" s="1"/>
  <c r="R334" i="4" s="1"/>
  <c r="K795" i="4" l="1"/>
  <c r="F791" i="4"/>
  <c r="M790" i="4"/>
  <c r="L794" i="4"/>
  <c r="C796" i="4"/>
  <c r="D795" i="4"/>
  <c r="P795" i="4" s="1"/>
  <c r="U334" i="4"/>
  <c r="S334" i="4"/>
  <c r="T334" i="4"/>
  <c r="G335" i="4"/>
  <c r="L795" i="4" l="1"/>
  <c r="N335" i="4"/>
  <c r="H335" i="4"/>
  <c r="I335" i="4" s="1"/>
  <c r="C797" i="4"/>
  <c r="D796" i="4"/>
  <c r="P796" i="4" s="1"/>
  <c r="K796" i="4"/>
  <c r="K797" i="4" s="1"/>
  <c r="F792" i="4"/>
  <c r="M791" i="4"/>
  <c r="O335" i="4" l="1"/>
  <c r="Q335" i="4" s="1"/>
  <c r="R335" i="4" s="1"/>
  <c r="F793" i="4"/>
  <c r="M792" i="4"/>
  <c r="D797" i="4"/>
  <c r="P797" i="4" s="1"/>
  <c r="C798" i="4"/>
  <c r="E336" i="4"/>
  <c r="B335" i="4"/>
  <c r="L796" i="4"/>
  <c r="D798" i="4" l="1"/>
  <c r="P798" i="4" s="1"/>
  <c r="C799" i="4"/>
  <c r="F794" i="4"/>
  <c r="M793" i="4"/>
  <c r="T335" i="4"/>
  <c r="S335" i="4"/>
  <c r="U335" i="4"/>
  <c r="L797" i="4"/>
  <c r="G336" i="4"/>
  <c r="K798" i="4"/>
  <c r="K799" i="4" s="1"/>
  <c r="N336" i="4" l="1"/>
  <c r="H336" i="4"/>
  <c r="I336" i="4" s="1"/>
  <c r="F795" i="4"/>
  <c r="M794" i="4"/>
  <c r="L798" i="4"/>
  <c r="C800" i="4"/>
  <c r="D799" i="4"/>
  <c r="P799" i="4" s="1"/>
  <c r="F796" i="4" l="1"/>
  <c r="M795" i="4"/>
  <c r="L799" i="4"/>
  <c r="B336" i="4"/>
  <c r="E337" i="4"/>
  <c r="C801" i="4"/>
  <c r="D800" i="4"/>
  <c r="P800" i="4" s="1"/>
  <c r="K800" i="4"/>
  <c r="K801" i="4" s="1"/>
  <c r="O336" i="4"/>
  <c r="Q336" i="4" s="1"/>
  <c r="R336" i="4" s="1"/>
  <c r="G337" i="4" l="1"/>
  <c r="L800" i="4"/>
  <c r="T336" i="4"/>
  <c r="U336" i="4"/>
  <c r="S336" i="4"/>
  <c r="D801" i="4"/>
  <c r="P801" i="4" s="1"/>
  <c r="C802" i="4"/>
  <c r="F797" i="4"/>
  <c r="M796" i="4"/>
  <c r="C803" i="4" l="1"/>
  <c r="D802" i="4"/>
  <c r="P802" i="4" s="1"/>
  <c r="N337" i="4"/>
  <c r="H337" i="4"/>
  <c r="I337" i="4" s="1"/>
  <c r="F798" i="4"/>
  <c r="M797" i="4"/>
  <c r="L801" i="4"/>
  <c r="K802" i="4"/>
  <c r="K803" i="4" s="1"/>
  <c r="F799" i="4" l="1"/>
  <c r="M798" i="4"/>
  <c r="L802" i="4"/>
  <c r="B337" i="4"/>
  <c r="E338" i="4"/>
  <c r="C804" i="4"/>
  <c r="D803" i="4"/>
  <c r="P803" i="4" s="1"/>
  <c r="K804" i="4"/>
  <c r="O337" i="4"/>
  <c r="Q337" i="4" s="1"/>
  <c r="R337" i="4" s="1"/>
  <c r="G338" i="4" l="1"/>
  <c r="L803" i="4"/>
  <c r="U337" i="4"/>
  <c r="S337" i="4"/>
  <c r="T337" i="4"/>
  <c r="C805" i="4"/>
  <c r="D804" i="4"/>
  <c r="P804" i="4" s="1"/>
  <c r="F800" i="4"/>
  <c r="M799" i="4"/>
  <c r="C806" i="4" l="1"/>
  <c r="D805" i="4"/>
  <c r="P805" i="4" s="1"/>
  <c r="F801" i="4"/>
  <c r="M800" i="4"/>
  <c r="N338" i="4"/>
  <c r="H338" i="4"/>
  <c r="I338" i="4" s="1"/>
  <c r="L804" i="4"/>
  <c r="K805" i="4"/>
  <c r="K806" i="4" l="1"/>
  <c r="O338" i="4"/>
  <c r="Q338" i="4" s="1"/>
  <c r="R338" i="4" s="1"/>
  <c r="L805" i="4"/>
  <c r="E339" i="4"/>
  <c r="B338" i="4"/>
  <c r="F802" i="4"/>
  <c r="M801" i="4"/>
  <c r="C807" i="4"/>
  <c r="D806" i="4"/>
  <c r="P806" i="4" s="1"/>
  <c r="K807" i="4" l="1"/>
  <c r="L806" i="4"/>
  <c r="G339" i="4"/>
  <c r="U338" i="4"/>
  <c r="T338" i="4"/>
  <c r="S338" i="4"/>
  <c r="C808" i="4"/>
  <c r="D807" i="4"/>
  <c r="P807" i="4" s="1"/>
  <c r="F803" i="4"/>
  <c r="M802" i="4"/>
  <c r="F804" i="4" l="1"/>
  <c r="M803" i="4"/>
  <c r="N339" i="4"/>
  <c r="H339" i="4"/>
  <c r="I339" i="4" s="1"/>
  <c r="D808" i="4"/>
  <c r="P808" i="4" s="1"/>
  <c r="C809" i="4"/>
  <c r="L807" i="4"/>
  <c r="K808" i="4"/>
  <c r="K809" i="4" s="1"/>
  <c r="D809" i="4" l="1"/>
  <c r="P809" i="4" s="1"/>
  <c r="C810" i="4"/>
  <c r="O339" i="4"/>
  <c r="Q339" i="4" s="1"/>
  <c r="R339" i="4" s="1"/>
  <c r="L808" i="4"/>
  <c r="B339" i="4"/>
  <c r="E340" i="4"/>
  <c r="F805" i="4"/>
  <c r="M804" i="4"/>
  <c r="L809" i="4" l="1"/>
  <c r="D810" i="4"/>
  <c r="P810" i="4" s="1"/>
  <c r="C811" i="4"/>
  <c r="F806" i="4"/>
  <c r="M805" i="4"/>
  <c r="G340" i="4"/>
  <c r="S339" i="4"/>
  <c r="T339" i="4"/>
  <c r="U339" i="4"/>
  <c r="K810" i="4"/>
  <c r="K811" i="4" l="1"/>
  <c r="N340" i="4"/>
  <c r="H340" i="4"/>
  <c r="I340" i="4" s="1"/>
  <c r="F807" i="4"/>
  <c r="M806" i="4"/>
  <c r="L810" i="4"/>
  <c r="D811" i="4"/>
  <c r="P811" i="4" s="1"/>
  <c r="C812" i="4"/>
  <c r="D812" i="4" l="1"/>
  <c r="P812" i="4" s="1"/>
  <c r="C813" i="4"/>
  <c r="F808" i="4"/>
  <c r="M807" i="4"/>
  <c r="L811" i="4"/>
  <c r="E341" i="4"/>
  <c r="B340" i="4"/>
  <c r="O340" i="4"/>
  <c r="Q340" i="4" s="1"/>
  <c r="R340" i="4" s="1"/>
  <c r="K812" i="4"/>
  <c r="K813" i="4" l="1"/>
  <c r="L812" i="4"/>
  <c r="F809" i="4"/>
  <c r="M808" i="4"/>
  <c r="S340" i="4"/>
  <c r="U340" i="4"/>
  <c r="T340" i="4"/>
  <c r="G341" i="4"/>
  <c r="C814" i="4"/>
  <c r="D813" i="4"/>
  <c r="P813" i="4" s="1"/>
  <c r="K814" i="4" l="1"/>
  <c r="F810" i="4"/>
  <c r="M809" i="4"/>
  <c r="N341" i="4"/>
  <c r="H341" i="4"/>
  <c r="I341" i="4" s="1"/>
  <c r="C815" i="4"/>
  <c r="D814" i="4"/>
  <c r="P814" i="4" s="1"/>
  <c r="L813" i="4"/>
  <c r="L814" i="4" l="1"/>
  <c r="D815" i="4"/>
  <c r="P815" i="4" s="1"/>
  <c r="C816" i="4"/>
  <c r="B341" i="4"/>
  <c r="E342" i="4"/>
  <c r="F811" i="4"/>
  <c r="M810" i="4"/>
  <c r="O341" i="4"/>
  <c r="Q341" i="4" s="1"/>
  <c r="R341" i="4" s="1"/>
  <c r="K815" i="4"/>
  <c r="K816" i="4" s="1"/>
  <c r="U341" i="4" l="1"/>
  <c r="S341" i="4"/>
  <c r="T341" i="4"/>
  <c r="F812" i="4"/>
  <c r="M811" i="4"/>
  <c r="D816" i="4"/>
  <c r="P816" i="4" s="1"/>
  <c r="C817" i="4"/>
  <c r="L815" i="4"/>
  <c r="G342" i="4"/>
  <c r="N342" i="4" l="1"/>
  <c r="H342" i="4"/>
  <c r="I342" i="4" s="1"/>
  <c r="D817" i="4"/>
  <c r="P817" i="4" s="1"/>
  <c r="C818" i="4"/>
  <c r="F813" i="4"/>
  <c r="M812" i="4"/>
  <c r="K817" i="4"/>
  <c r="L816" i="4"/>
  <c r="K818" i="4" l="1"/>
  <c r="L817" i="4"/>
  <c r="F814" i="4"/>
  <c r="M813" i="4"/>
  <c r="E343" i="4"/>
  <c r="B342" i="4"/>
  <c r="O342" i="4"/>
  <c r="Q342" i="4" s="1"/>
  <c r="R342" i="4" s="1"/>
  <c r="D818" i="4"/>
  <c r="P818" i="4" s="1"/>
  <c r="C819" i="4"/>
  <c r="C820" i="4" l="1"/>
  <c r="D819" i="4"/>
  <c r="P819" i="4" s="1"/>
  <c r="F815" i="4"/>
  <c r="M814" i="4"/>
  <c r="G343" i="4"/>
  <c r="K819" i="4"/>
  <c r="K820" i="4" s="1"/>
  <c r="U342" i="4"/>
  <c r="T342" i="4"/>
  <c r="S342" i="4"/>
  <c r="L818" i="4"/>
  <c r="L819" i="4" l="1"/>
  <c r="F816" i="4"/>
  <c r="M815" i="4"/>
  <c r="N343" i="4"/>
  <c r="H343" i="4"/>
  <c r="I343" i="4" s="1"/>
  <c r="C821" i="4"/>
  <c r="D820" i="4"/>
  <c r="P820" i="4" s="1"/>
  <c r="B343" i="4" l="1"/>
  <c r="E344" i="4"/>
  <c r="F817" i="4"/>
  <c r="M816" i="4"/>
  <c r="O343" i="4"/>
  <c r="Q343" i="4" s="1"/>
  <c r="R343" i="4" s="1"/>
  <c r="C822" i="4"/>
  <c r="D821" i="4"/>
  <c r="P821" i="4" s="1"/>
  <c r="K821" i="4"/>
  <c r="K822" i="4" s="1"/>
  <c r="L820" i="4"/>
  <c r="L821" i="4" l="1"/>
  <c r="D822" i="4"/>
  <c r="P822" i="4" s="1"/>
  <c r="C823" i="4"/>
  <c r="S343" i="4"/>
  <c r="T343" i="4"/>
  <c r="U343" i="4"/>
  <c r="F818" i="4"/>
  <c r="M817" i="4"/>
  <c r="G344" i="4"/>
  <c r="F819" i="4" l="1"/>
  <c r="M818" i="4"/>
  <c r="N344" i="4"/>
  <c r="H344" i="4"/>
  <c r="I344" i="4" s="1"/>
  <c r="C824" i="4"/>
  <c r="D823" i="4"/>
  <c r="P823" i="4" s="1"/>
  <c r="K823" i="4"/>
  <c r="K824" i="4" s="1"/>
  <c r="L822" i="4"/>
  <c r="O344" i="4" l="1"/>
  <c r="Q344" i="4" s="1"/>
  <c r="R344" i="4" s="1"/>
  <c r="L823" i="4"/>
  <c r="C825" i="4"/>
  <c r="D824" i="4"/>
  <c r="P824" i="4" s="1"/>
  <c r="K825" i="4"/>
  <c r="B344" i="4"/>
  <c r="E345" i="4"/>
  <c r="F820" i="4"/>
  <c r="M819" i="4"/>
  <c r="F821" i="4" l="1"/>
  <c r="M820" i="4"/>
  <c r="L824" i="4"/>
  <c r="G345" i="4"/>
  <c r="D825" i="4"/>
  <c r="P825" i="4" s="1"/>
  <c r="C826" i="4"/>
  <c r="S344" i="4"/>
  <c r="U344" i="4"/>
  <c r="T344" i="4"/>
  <c r="K826" i="4"/>
  <c r="D826" i="4" l="1"/>
  <c r="P826" i="4" s="1"/>
  <c r="C827" i="4"/>
  <c r="K827" i="4" s="1"/>
  <c r="N345" i="4"/>
  <c r="H345" i="4"/>
  <c r="I345" i="4" s="1"/>
  <c r="L825" i="4"/>
  <c r="F822" i="4"/>
  <c r="M821" i="4"/>
  <c r="L826" i="4" l="1"/>
  <c r="O345" i="4"/>
  <c r="Q345" i="4" s="1"/>
  <c r="R345" i="4" s="1"/>
  <c r="D827" i="4"/>
  <c r="P827" i="4" s="1"/>
  <c r="C828" i="4"/>
  <c r="K828" i="4" s="1"/>
  <c r="F823" i="4"/>
  <c r="M822" i="4"/>
  <c r="E346" i="4"/>
  <c r="B345" i="4"/>
  <c r="C829" i="4" l="1"/>
  <c r="K829" i="4" s="1"/>
  <c r="D828" i="4"/>
  <c r="P828" i="4" s="1"/>
  <c r="G346" i="4"/>
  <c r="F824" i="4"/>
  <c r="M823" i="4"/>
  <c r="U345" i="4"/>
  <c r="T345" i="4"/>
  <c r="S345" i="4"/>
  <c r="L827" i="4"/>
  <c r="L828" i="4" l="1"/>
  <c r="F825" i="4"/>
  <c r="M824" i="4"/>
  <c r="C830" i="4"/>
  <c r="D829" i="4"/>
  <c r="P829" i="4" s="1"/>
  <c r="N346" i="4"/>
  <c r="H346" i="4"/>
  <c r="I346" i="4" s="1"/>
  <c r="O346" i="4" l="1"/>
  <c r="Q346" i="4" s="1"/>
  <c r="R346" i="4" s="1"/>
  <c r="C831" i="4"/>
  <c r="D830" i="4"/>
  <c r="P830" i="4" s="1"/>
  <c r="F826" i="4"/>
  <c r="M825" i="4"/>
  <c r="K830" i="4"/>
  <c r="K831" i="4" s="1"/>
  <c r="L829" i="4"/>
  <c r="B346" i="4"/>
  <c r="E347" i="4"/>
  <c r="F827" i="4" l="1"/>
  <c r="M826" i="4"/>
  <c r="G347" i="4"/>
  <c r="L830" i="4"/>
  <c r="C832" i="4"/>
  <c r="D831" i="4"/>
  <c r="P831" i="4" s="1"/>
  <c r="S346" i="4"/>
  <c r="U346" i="4"/>
  <c r="T346" i="4"/>
  <c r="L831" i="4" l="1"/>
  <c r="C833" i="4"/>
  <c r="D832" i="4"/>
  <c r="P832" i="4" s="1"/>
  <c r="N347" i="4"/>
  <c r="H347" i="4"/>
  <c r="I347" i="4" s="1"/>
  <c r="F828" i="4"/>
  <c r="M827" i="4"/>
  <c r="K832" i="4"/>
  <c r="K833" i="4" s="1"/>
  <c r="D833" i="4" l="1"/>
  <c r="P833" i="4" s="1"/>
  <c r="O347" i="4"/>
  <c r="Q347" i="4" s="1"/>
  <c r="R347" i="4" s="1"/>
  <c r="B347" i="4"/>
  <c r="E348" i="4"/>
  <c r="F829" i="4"/>
  <c r="M828" i="4"/>
  <c r="L832" i="4"/>
  <c r="G348" i="4" l="1"/>
  <c r="L833" i="4"/>
  <c r="F830" i="4"/>
  <c r="M829" i="4"/>
  <c r="S347" i="4"/>
  <c r="T347" i="4"/>
  <c r="U347" i="4"/>
  <c r="N348" i="4" l="1"/>
  <c r="H348" i="4"/>
  <c r="I348" i="4" s="1"/>
  <c r="F831" i="4"/>
  <c r="M830" i="4"/>
  <c r="B348" i="4" l="1"/>
  <c r="E349" i="4"/>
  <c r="O348" i="4"/>
  <c r="Q348" i="4" s="1"/>
  <c r="R348" i="4" s="1"/>
  <c r="F832" i="4"/>
  <c r="M831" i="4"/>
  <c r="S348" i="4" l="1"/>
  <c r="U348" i="4"/>
  <c r="T348" i="4"/>
  <c r="G349" i="4"/>
  <c r="F833" i="4"/>
  <c r="M832" i="4"/>
  <c r="M833" i="4" l="1"/>
  <c r="N349" i="4"/>
  <c r="H349" i="4"/>
  <c r="I349" i="4" s="1"/>
  <c r="O349" i="4" l="1"/>
  <c r="Q349" i="4" s="1"/>
  <c r="R349" i="4" s="1"/>
  <c r="B349" i="4"/>
  <c r="E350" i="4"/>
  <c r="G350" i="4" l="1"/>
  <c r="U349" i="4"/>
  <c r="T349" i="4"/>
  <c r="S349" i="4"/>
  <c r="N350" i="4" l="1"/>
  <c r="H350" i="4"/>
  <c r="I350" i="4" s="1"/>
  <c r="E351" i="4" l="1"/>
  <c r="B350" i="4"/>
  <c r="O350" i="4"/>
  <c r="Q350" i="4" s="1"/>
  <c r="R350" i="4" s="1"/>
  <c r="U350" i="4" l="1"/>
  <c r="S350" i="4"/>
  <c r="T350" i="4"/>
  <c r="G351" i="4"/>
  <c r="N351" i="4" l="1"/>
  <c r="H351" i="4"/>
  <c r="I351" i="4" s="1"/>
  <c r="B351" i="4" l="1"/>
  <c r="E352" i="4"/>
  <c r="O351" i="4"/>
  <c r="Q351" i="4" s="1"/>
  <c r="R351" i="4" s="1"/>
  <c r="T351" i="4" l="1"/>
  <c r="S351" i="4"/>
  <c r="U351" i="4"/>
  <c r="G352" i="4"/>
  <c r="N352" i="4" l="1"/>
  <c r="H352" i="4"/>
  <c r="I352" i="4" s="1"/>
  <c r="B352" i="4" l="1"/>
  <c r="E353" i="4"/>
  <c r="O352" i="4"/>
  <c r="Q352" i="4" s="1"/>
  <c r="R352" i="4" s="1"/>
  <c r="S352" i="4" l="1"/>
  <c r="U352" i="4"/>
  <c r="T352" i="4"/>
  <c r="G353" i="4"/>
  <c r="N353" i="4" l="1"/>
  <c r="H353" i="4"/>
  <c r="I353" i="4" s="1"/>
  <c r="B353" i="4" l="1"/>
  <c r="E354" i="4"/>
  <c r="O353" i="4"/>
  <c r="Q353" i="4" s="1"/>
  <c r="R353" i="4" s="1"/>
  <c r="U353" i="4" l="1"/>
  <c r="T353" i="4"/>
  <c r="S353" i="4"/>
  <c r="G354" i="4"/>
  <c r="N354" i="4" l="1"/>
  <c r="H354" i="4"/>
  <c r="I354" i="4" s="1"/>
  <c r="B354" i="4" l="1"/>
  <c r="E355" i="4"/>
  <c r="O354" i="4"/>
  <c r="Q354" i="4" s="1"/>
  <c r="R354" i="4" s="1"/>
  <c r="U354" i="4" l="1"/>
  <c r="T354" i="4"/>
  <c r="S354" i="4"/>
  <c r="G355" i="4"/>
  <c r="N355" i="4" l="1"/>
  <c r="H355" i="4"/>
  <c r="I355" i="4" s="1"/>
  <c r="E356" i="4" l="1"/>
  <c r="B355" i="4"/>
  <c r="O355" i="4"/>
  <c r="Q355" i="4" s="1"/>
  <c r="R355" i="4" s="1"/>
  <c r="T355" i="4" l="1"/>
  <c r="S355" i="4"/>
  <c r="U355" i="4"/>
  <c r="G356" i="4"/>
  <c r="N356" i="4" l="1"/>
  <c r="H356" i="4"/>
  <c r="I356" i="4" s="1"/>
  <c r="B356" i="4" l="1"/>
  <c r="E357" i="4"/>
  <c r="O356" i="4"/>
  <c r="Q356" i="4" s="1"/>
  <c r="R356" i="4" s="1"/>
  <c r="S356" i="4" l="1"/>
  <c r="U356" i="4"/>
  <c r="T356" i="4"/>
  <c r="G357" i="4"/>
  <c r="N357" i="4" l="1"/>
  <c r="H357" i="4"/>
  <c r="I357" i="4" s="1"/>
  <c r="B357" i="4" l="1"/>
  <c r="E358" i="4"/>
  <c r="O357" i="4"/>
  <c r="Q357" i="4" s="1"/>
  <c r="R357" i="4" s="1"/>
  <c r="U357" i="4" l="1"/>
  <c r="S357" i="4"/>
  <c r="T357" i="4"/>
  <c r="G358" i="4"/>
  <c r="N358" i="4" l="1"/>
  <c r="H358" i="4"/>
  <c r="I358" i="4" s="1"/>
  <c r="E359" i="4" l="1"/>
  <c r="B358" i="4"/>
  <c r="O358" i="4"/>
  <c r="Q358" i="4" s="1"/>
  <c r="R358" i="4" s="1"/>
  <c r="U358" i="4" l="1"/>
  <c r="T358" i="4"/>
  <c r="S358" i="4"/>
  <c r="G359" i="4"/>
  <c r="N359" i="4" l="1"/>
  <c r="H359" i="4"/>
  <c r="I359" i="4" s="1"/>
  <c r="E360" i="4" l="1"/>
  <c r="B359" i="4"/>
  <c r="O359" i="4"/>
  <c r="Q359" i="4" s="1"/>
  <c r="R359" i="4" s="1"/>
  <c r="S359" i="4" l="1"/>
  <c r="T359" i="4"/>
  <c r="U359" i="4"/>
  <c r="G360" i="4"/>
  <c r="N360" i="4" l="1"/>
  <c r="H360" i="4"/>
  <c r="I360" i="4" s="1"/>
  <c r="B360" i="4" l="1"/>
  <c r="E361" i="4"/>
  <c r="O360" i="4"/>
  <c r="Q360" i="4" s="1"/>
  <c r="R360" i="4" s="1"/>
  <c r="T360" i="4" l="1"/>
  <c r="U360" i="4"/>
  <c r="S360" i="4"/>
  <c r="G361" i="4"/>
  <c r="N361" i="4" l="1"/>
  <c r="H361" i="4"/>
  <c r="I361" i="4" s="1"/>
  <c r="B361" i="4" l="1"/>
  <c r="E362" i="4"/>
  <c r="O361" i="4"/>
  <c r="Q361" i="4" s="1"/>
  <c r="R361" i="4" s="1"/>
  <c r="U361" i="4" l="1"/>
  <c r="T361" i="4"/>
  <c r="S361" i="4"/>
  <c r="G362" i="4"/>
  <c r="N362" i="4" l="1"/>
  <c r="H362" i="4"/>
  <c r="I362" i="4" s="1"/>
  <c r="B362" i="4" l="1"/>
  <c r="E363" i="4"/>
  <c r="O362" i="4"/>
  <c r="Q362" i="4" s="1"/>
  <c r="R362" i="4" s="1"/>
  <c r="U362" i="4" l="1"/>
  <c r="S362" i="4"/>
  <c r="T362" i="4"/>
  <c r="G363" i="4"/>
  <c r="N363" i="4" l="1"/>
  <c r="H363" i="4"/>
  <c r="I363" i="4" s="1"/>
  <c r="E364" i="4" l="1"/>
  <c r="B363" i="4"/>
  <c r="O363" i="4"/>
  <c r="Q363" i="4" s="1"/>
  <c r="R363" i="4" s="1"/>
  <c r="S363" i="4" l="1"/>
  <c r="T363" i="4"/>
  <c r="U363" i="4"/>
  <c r="G364" i="4"/>
  <c r="N364" i="4" l="1"/>
  <c r="H364" i="4"/>
  <c r="I364" i="4" s="1"/>
  <c r="B364" i="4" l="1"/>
  <c r="E365" i="4"/>
  <c r="O364" i="4"/>
  <c r="Q364" i="4" s="1"/>
  <c r="R364" i="4" s="1"/>
  <c r="T364" i="4" l="1"/>
  <c r="U364" i="4"/>
  <c r="S364" i="4"/>
  <c r="G365" i="4"/>
  <c r="N365" i="4" l="1"/>
  <c r="H365" i="4"/>
  <c r="I365" i="4" s="1"/>
  <c r="B365" i="4" l="1"/>
  <c r="E366" i="4"/>
  <c r="O365" i="4"/>
  <c r="Q365" i="4" s="1"/>
  <c r="R365" i="4" s="1"/>
  <c r="U365" i="4" l="1"/>
  <c r="T365" i="4"/>
  <c r="S365" i="4"/>
  <c r="G366" i="4"/>
  <c r="N366" i="4" l="1"/>
  <c r="H366" i="4"/>
  <c r="I366" i="4" s="1"/>
  <c r="E367" i="4" l="1"/>
  <c r="B366" i="4"/>
  <c r="O366" i="4"/>
  <c r="Q366" i="4" s="1"/>
  <c r="R366" i="4" s="1"/>
  <c r="U366" i="4" l="1"/>
  <c r="T366" i="4"/>
  <c r="S366" i="4"/>
  <c r="G367" i="4"/>
  <c r="N367" i="4" l="1"/>
  <c r="H367" i="4"/>
  <c r="I367" i="4" s="1"/>
  <c r="B367" i="4" l="1"/>
  <c r="E368" i="4"/>
  <c r="O367" i="4"/>
  <c r="Q367" i="4" s="1"/>
  <c r="R367" i="4" s="1"/>
  <c r="T367" i="4" l="1"/>
  <c r="S367" i="4"/>
  <c r="U367" i="4"/>
  <c r="G368" i="4"/>
  <c r="N368" i="4" l="1"/>
  <c r="H368" i="4"/>
  <c r="I368" i="4" s="1"/>
  <c r="B368" i="4" l="1"/>
  <c r="E369" i="4"/>
  <c r="O368" i="4"/>
  <c r="Q368" i="4" s="1"/>
  <c r="R368" i="4" s="1"/>
  <c r="S368" i="4" l="1"/>
  <c r="U368" i="4"/>
  <c r="T368" i="4"/>
  <c r="G369" i="4"/>
  <c r="N369" i="4" l="1"/>
  <c r="H369" i="4"/>
  <c r="I369" i="4" s="1"/>
  <c r="B369" i="4" l="1"/>
  <c r="E370" i="4"/>
  <c r="O369" i="4"/>
  <c r="Q369" i="4" s="1"/>
  <c r="R369" i="4" s="1"/>
  <c r="U369" i="4" l="1"/>
  <c r="S369" i="4"/>
  <c r="T369" i="4"/>
  <c r="G370" i="4"/>
  <c r="N370" i="4" l="1"/>
  <c r="H370" i="4"/>
  <c r="I370" i="4" s="1"/>
  <c r="E371" i="4" l="1"/>
  <c r="B370" i="4"/>
  <c r="O370" i="4"/>
  <c r="Q370" i="4" s="1"/>
  <c r="R370" i="4" s="1"/>
  <c r="U370" i="4" l="1"/>
  <c r="T370" i="4"/>
  <c r="S370" i="4"/>
  <c r="G371" i="4"/>
  <c r="N371" i="4" l="1"/>
  <c r="H371" i="4"/>
  <c r="I371" i="4" s="1"/>
  <c r="E372" i="4" l="1"/>
  <c r="B371" i="4"/>
  <c r="O371" i="4"/>
  <c r="Q371" i="4" s="1"/>
  <c r="R371" i="4" s="1"/>
  <c r="S371" i="4" l="1"/>
  <c r="T371" i="4"/>
  <c r="U371" i="4"/>
  <c r="G372" i="4"/>
  <c r="N372" i="4" l="1"/>
  <c r="H372" i="4"/>
  <c r="I372" i="4" s="1"/>
  <c r="B372" i="4" l="1"/>
  <c r="E373" i="4"/>
  <c r="O372" i="4"/>
  <c r="Q372" i="4" s="1"/>
  <c r="R372" i="4" s="1"/>
  <c r="T372" i="4" l="1"/>
  <c r="U372" i="4"/>
  <c r="S372" i="4"/>
  <c r="G373" i="4"/>
  <c r="N373" i="4" l="1"/>
  <c r="H373" i="4"/>
  <c r="I373" i="4" s="1"/>
  <c r="B373" i="4" l="1"/>
  <c r="E374" i="4"/>
  <c r="O373" i="4"/>
  <c r="Q373" i="4" s="1"/>
  <c r="R373" i="4" s="1"/>
  <c r="U373" i="4" l="1"/>
  <c r="T373" i="4"/>
  <c r="S373" i="4"/>
  <c r="G374" i="4"/>
  <c r="N374" i="4" l="1"/>
  <c r="H374" i="4"/>
  <c r="I374" i="4" s="1"/>
  <c r="E375" i="4" l="1"/>
  <c r="B374" i="4"/>
  <c r="O374" i="4"/>
  <c r="Q374" i="4" s="1"/>
  <c r="R374" i="4" s="1"/>
  <c r="U374" i="4" l="1"/>
  <c r="T374" i="4"/>
  <c r="S374" i="4"/>
  <c r="G375" i="4"/>
  <c r="N375" i="4" l="1"/>
  <c r="H375" i="4"/>
  <c r="I375" i="4" s="1"/>
  <c r="B375" i="4" l="1"/>
  <c r="E376" i="4"/>
  <c r="O375" i="4"/>
  <c r="Q375" i="4" s="1"/>
  <c r="R375" i="4" s="1"/>
  <c r="T375" i="4" l="1"/>
  <c r="S375" i="4"/>
  <c r="U375" i="4"/>
  <c r="G376" i="4"/>
  <c r="N376" i="4" l="1"/>
  <c r="H376" i="4"/>
  <c r="I376" i="4" s="1"/>
  <c r="B376" i="4" l="1"/>
  <c r="E377" i="4"/>
  <c r="O376" i="4"/>
  <c r="Q376" i="4" s="1"/>
  <c r="R376" i="4" s="1"/>
  <c r="T376" i="4" l="1"/>
  <c r="U376" i="4"/>
  <c r="S376" i="4"/>
  <c r="G377" i="4"/>
  <c r="N377" i="4" l="1"/>
  <c r="H377" i="4"/>
  <c r="I377" i="4" s="1"/>
  <c r="B377" i="4" l="1"/>
  <c r="E378" i="4"/>
  <c r="O377" i="4"/>
  <c r="Q377" i="4" s="1"/>
  <c r="R377" i="4" s="1"/>
  <c r="U377" i="4" l="1"/>
  <c r="S377" i="4"/>
  <c r="T377" i="4"/>
  <c r="G378" i="4"/>
  <c r="N378" i="4" l="1"/>
  <c r="H378" i="4"/>
  <c r="I378" i="4" s="1"/>
  <c r="B378" i="4" l="1"/>
  <c r="E379" i="4"/>
  <c r="O378" i="4"/>
  <c r="Q378" i="4" s="1"/>
  <c r="R378" i="4" s="1"/>
  <c r="U378" i="4" l="1"/>
  <c r="T378" i="4"/>
  <c r="S378" i="4"/>
  <c r="G379" i="4"/>
  <c r="N379" i="4" l="1"/>
  <c r="H379" i="4"/>
  <c r="I379" i="4" s="1"/>
  <c r="B379" i="4" l="1"/>
  <c r="E380" i="4"/>
  <c r="O379" i="4"/>
  <c r="Q379" i="4" s="1"/>
  <c r="R379" i="4" s="1"/>
  <c r="T379" i="4" l="1"/>
  <c r="S379" i="4"/>
  <c r="U379" i="4"/>
  <c r="G380" i="4"/>
  <c r="N380" i="4" l="1"/>
  <c r="H380" i="4"/>
  <c r="I380" i="4" s="1"/>
  <c r="B380" i="4" l="1"/>
  <c r="E381" i="4"/>
  <c r="O380" i="4"/>
  <c r="Q380" i="4" s="1"/>
  <c r="R380" i="4" s="1"/>
  <c r="S380" i="4" l="1"/>
  <c r="U380" i="4"/>
  <c r="T380" i="4"/>
  <c r="G381" i="4"/>
  <c r="N381" i="4" l="1"/>
  <c r="H381" i="4"/>
  <c r="I381" i="4" s="1"/>
  <c r="B381" i="4" l="1"/>
  <c r="E382" i="4"/>
  <c r="O381" i="4"/>
  <c r="Q381" i="4" s="1"/>
  <c r="R381" i="4" s="1"/>
  <c r="U381" i="4" l="1"/>
  <c r="S381" i="4"/>
  <c r="T381" i="4"/>
  <c r="G382" i="4"/>
  <c r="N382" i="4" l="1"/>
  <c r="H382" i="4"/>
  <c r="I382" i="4" s="1"/>
  <c r="B382" i="4" l="1"/>
  <c r="E383" i="4"/>
  <c r="O382" i="4"/>
  <c r="Q382" i="4" s="1"/>
  <c r="R382" i="4" s="1"/>
  <c r="S382" i="4" l="1"/>
  <c r="U382" i="4"/>
  <c r="T382" i="4"/>
  <c r="G383" i="4"/>
  <c r="N383" i="4" l="1"/>
  <c r="H383" i="4"/>
  <c r="I383" i="4" s="1"/>
  <c r="E384" i="4" l="1"/>
  <c r="B383" i="4"/>
  <c r="O383" i="4"/>
  <c r="Q383" i="4" s="1"/>
  <c r="R383" i="4" s="1"/>
  <c r="U383" i="4" l="1"/>
  <c r="T383" i="4"/>
  <c r="S383" i="4"/>
  <c r="G384" i="4"/>
  <c r="N384" i="4" l="1"/>
  <c r="H384" i="4"/>
  <c r="I384" i="4" s="1"/>
  <c r="B384" i="4" l="1"/>
  <c r="E385" i="4"/>
  <c r="O384" i="4"/>
  <c r="Q384" i="4" s="1"/>
  <c r="R384" i="4" s="1"/>
  <c r="U384" i="4" l="1"/>
  <c r="T384" i="4"/>
  <c r="S384" i="4"/>
  <c r="G385" i="4"/>
  <c r="N385" i="4" l="1"/>
  <c r="H385" i="4"/>
  <c r="I385" i="4" s="1"/>
  <c r="B385" i="4" l="1"/>
  <c r="E386" i="4"/>
  <c r="O385" i="4"/>
  <c r="Q385" i="4" s="1"/>
  <c r="R385" i="4" s="1"/>
  <c r="S385" i="4" l="1"/>
  <c r="T385" i="4"/>
  <c r="U385" i="4"/>
  <c r="G386" i="4"/>
  <c r="N386" i="4" l="1"/>
  <c r="H386" i="4"/>
  <c r="I386" i="4" s="1"/>
  <c r="E387" i="4" l="1"/>
  <c r="B386" i="4"/>
  <c r="O386" i="4"/>
  <c r="Q386" i="4" s="1"/>
  <c r="R386" i="4" s="1"/>
  <c r="T386" i="4" l="1"/>
  <c r="U386" i="4"/>
  <c r="S386" i="4"/>
  <c r="G387" i="4"/>
  <c r="N387" i="4" l="1"/>
  <c r="H387" i="4"/>
  <c r="I387" i="4" s="1"/>
  <c r="B387" i="4" l="1"/>
  <c r="E388" i="4"/>
  <c r="O387" i="4"/>
  <c r="Q387" i="4" s="1"/>
  <c r="R387" i="4" s="1"/>
  <c r="U387" i="4" l="1"/>
  <c r="S387" i="4"/>
  <c r="T387" i="4"/>
  <c r="G388" i="4"/>
  <c r="N388" i="4" l="1"/>
  <c r="H388" i="4"/>
  <c r="I388" i="4" s="1"/>
  <c r="B388" i="4" l="1"/>
  <c r="E389" i="4"/>
  <c r="O388" i="4"/>
  <c r="Q388" i="4" s="1"/>
  <c r="R388" i="4" s="1"/>
  <c r="U388" i="4" l="1"/>
  <c r="S388" i="4"/>
  <c r="T388" i="4"/>
  <c r="G389" i="4"/>
  <c r="N389" i="4" l="1"/>
  <c r="H389" i="4"/>
  <c r="I389" i="4" s="1"/>
  <c r="B389" i="4" l="1"/>
  <c r="E390" i="4"/>
  <c r="O389" i="4"/>
  <c r="Q389" i="4" s="1"/>
  <c r="R389" i="4" s="1"/>
  <c r="S389" i="4" l="1"/>
  <c r="T389" i="4"/>
  <c r="U389" i="4"/>
  <c r="G390" i="4"/>
  <c r="N390" i="4" l="1"/>
  <c r="H390" i="4"/>
  <c r="I390" i="4" s="1"/>
  <c r="B390" i="4" l="1"/>
  <c r="E391" i="4"/>
  <c r="O390" i="4"/>
  <c r="Q390" i="4" s="1"/>
  <c r="R390" i="4" s="1"/>
  <c r="T390" i="4" l="1"/>
  <c r="U390" i="4"/>
  <c r="S390" i="4"/>
  <c r="G391" i="4"/>
  <c r="N391" i="4" l="1"/>
  <c r="H391" i="4"/>
  <c r="I391" i="4" s="1"/>
  <c r="B391" i="4" l="1"/>
  <c r="E392" i="4"/>
  <c r="O391" i="4"/>
  <c r="Q391" i="4" s="1"/>
  <c r="R391" i="4" s="1"/>
  <c r="U391" i="4" l="1"/>
  <c r="T391" i="4"/>
  <c r="S391" i="4"/>
  <c r="G392" i="4"/>
  <c r="N392" i="4" l="1"/>
  <c r="H392" i="4"/>
  <c r="I392" i="4" s="1"/>
  <c r="B392" i="4" l="1"/>
  <c r="E393" i="4"/>
  <c r="O392" i="4"/>
  <c r="Q392" i="4" s="1"/>
  <c r="R392" i="4" s="1"/>
  <c r="U392" i="4" l="1"/>
  <c r="S392" i="4"/>
  <c r="T392" i="4"/>
  <c r="G393" i="4"/>
  <c r="N393" i="4" l="1"/>
  <c r="H393" i="4"/>
  <c r="I393" i="4" s="1"/>
  <c r="B393" i="4" l="1"/>
  <c r="E394" i="4"/>
  <c r="O393" i="4"/>
  <c r="Q393" i="4" s="1"/>
  <c r="R393" i="4" s="1"/>
  <c r="T393" i="4" l="1"/>
  <c r="S393" i="4"/>
  <c r="U393" i="4"/>
  <c r="G394" i="4"/>
  <c r="N394" i="4" l="1"/>
  <c r="H394" i="4"/>
  <c r="I394" i="4" s="1"/>
  <c r="E395" i="4" l="1"/>
  <c r="B394" i="4"/>
  <c r="O394" i="4"/>
  <c r="Q394" i="4" s="1"/>
  <c r="R394" i="4" s="1"/>
  <c r="S394" i="4" l="1"/>
  <c r="U394" i="4"/>
  <c r="T394" i="4"/>
  <c r="G395" i="4"/>
  <c r="N395" i="4" l="1"/>
  <c r="H395" i="4"/>
  <c r="I395" i="4" s="1"/>
  <c r="B395" i="4" l="1"/>
  <c r="E396" i="4"/>
  <c r="O395" i="4"/>
  <c r="Q395" i="4" s="1"/>
  <c r="R395" i="4" s="1"/>
  <c r="U395" i="4" l="1"/>
  <c r="T395" i="4"/>
  <c r="S395" i="4"/>
  <c r="G396" i="4"/>
  <c r="N396" i="4" l="1"/>
  <c r="H396" i="4"/>
  <c r="I396" i="4" s="1"/>
  <c r="B396" i="4" l="1"/>
  <c r="E397" i="4"/>
  <c r="O396" i="4"/>
  <c r="Q396" i="4" s="1"/>
  <c r="R396" i="4" s="1"/>
  <c r="U396" i="4" l="1"/>
  <c r="T396" i="4"/>
  <c r="S396" i="4"/>
  <c r="G397" i="4"/>
  <c r="N397" i="4" l="1"/>
  <c r="H397" i="4"/>
  <c r="I397" i="4" s="1"/>
  <c r="B397" i="4" l="1"/>
  <c r="E398" i="4"/>
  <c r="O397" i="4"/>
  <c r="Q397" i="4" s="1"/>
  <c r="R397" i="4" s="1"/>
  <c r="S397" i="4" l="1"/>
  <c r="T397" i="4"/>
  <c r="U397" i="4"/>
  <c r="G398" i="4"/>
  <c r="N398" i="4" l="1"/>
  <c r="H398" i="4"/>
  <c r="I398" i="4" s="1"/>
  <c r="B398" i="4" l="1"/>
  <c r="E399" i="4"/>
  <c r="O398" i="4"/>
  <c r="Q398" i="4" s="1"/>
  <c r="R398" i="4" s="1"/>
  <c r="S398" i="4" l="1"/>
  <c r="U398" i="4"/>
  <c r="T398" i="4"/>
  <c r="G399" i="4"/>
  <c r="N399" i="4" l="1"/>
  <c r="H399" i="4"/>
  <c r="I399" i="4" s="1"/>
  <c r="E400" i="4" l="1"/>
  <c r="B399" i="4"/>
  <c r="O399" i="4"/>
  <c r="Q399" i="4" s="1"/>
  <c r="R399" i="4" s="1"/>
  <c r="U399" i="4" l="1"/>
  <c r="S399" i="4"/>
  <c r="T399" i="4"/>
  <c r="G400" i="4"/>
  <c r="N400" i="4" l="1"/>
  <c r="H400" i="4"/>
  <c r="I400" i="4" s="1"/>
  <c r="B400" i="4" l="1"/>
  <c r="E401" i="4"/>
  <c r="O400" i="4"/>
  <c r="Q400" i="4" s="1"/>
  <c r="R400" i="4" s="1"/>
  <c r="U400" i="4" l="1"/>
  <c r="T400" i="4"/>
  <c r="S400" i="4"/>
  <c r="G401" i="4"/>
  <c r="N401" i="4" l="1"/>
  <c r="H401" i="4"/>
  <c r="I401" i="4" s="1"/>
  <c r="B401" i="4" l="1"/>
  <c r="E402" i="4"/>
  <c r="O401" i="4"/>
  <c r="Q401" i="4" s="1"/>
  <c r="R401" i="4" s="1"/>
  <c r="T401" i="4" l="1"/>
  <c r="S401" i="4"/>
  <c r="U401" i="4"/>
  <c r="G402" i="4"/>
  <c r="N402" i="4" l="1"/>
  <c r="H402" i="4"/>
  <c r="I402" i="4" s="1"/>
  <c r="E403" i="4" l="1"/>
  <c r="B402" i="4"/>
  <c r="O402" i="4"/>
  <c r="Q402" i="4" s="1"/>
  <c r="R402" i="4" s="1"/>
  <c r="S402" i="4" l="1"/>
  <c r="U402" i="4"/>
  <c r="T402" i="4"/>
  <c r="G403" i="4"/>
  <c r="N403" i="4" l="1"/>
  <c r="H403" i="4"/>
  <c r="I403" i="4" s="1"/>
  <c r="B403" i="4" l="1"/>
  <c r="E404" i="4"/>
  <c r="O403" i="4"/>
  <c r="Q403" i="4" s="1"/>
  <c r="R403" i="4" s="1"/>
  <c r="U403" i="4" l="1"/>
  <c r="S403" i="4"/>
  <c r="T403" i="4"/>
  <c r="G404" i="4"/>
  <c r="N404" i="4" l="1"/>
  <c r="H404" i="4"/>
  <c r="I404" i="4" s="1"/>
  <c r="B404" i="4" l="1"/>
  <c r="E405" i="4"/>
  <c r="O404" i="4"/>
  <c r="Q404" i="4" s="1"/>
  <c r="R404" i="4" s="1"/>
  <c r="U404" i="4" l="1"/>
  <c r="S404" i="4"/>
  <c r="T404" i="4"/>
  <c r="G405" i="4"/>
  <c r="N405" i="4" l="1"/>
  <c r="H405" i="4"/>
  <c r="I405" i="4" s="1"/>
  <c r="B405" i="4" l="1"/>
  <c r="E406" i="4"/>
  <c r="O405" i="4"/>
  <c r="Q405" i="4" s="1"/>
  <c r="R405" i="4" s="1"/>
  <c r="S405" i="4" l="1"/>
  <c r="T405" i="4"/>
  <c r="U405" i="4"/>
  <c r="G406" i="4"/>
  <c r="N406" i="4" l="1"/>
  <c r="H406" i="4"/>
  <c r="I406" i="4" s="1"/>
  <c r="B406" i="4" l="1"/>
  <c r="E407" i="4"/>
  <c r="O406" i="4"/>
  <c r="Q406" i="4" s="1"/>
  <c r="R406" i="4" s="1"/>
  <c r="T406" i="4" l="1"/>
  <c r="U406" i="4"/>
  <c r="S406" i="4"/>
  <c r="G407" i="4"/>
  <c r="N407" i="4" l="1"/>
  <c r="H407" i="4"/>
  <c r="I407" i="4" s="1"/>
  <c r="E408" i="4" l="1"/>
  <c r="B407" i="4"/>
  <c r="O407" i="4"/>
  <c r="Q407" i="4" s="1"/>
  <c r="R407" i="4" s="1"/>
  <c r="U407" i="4" l="1"/>
  <c r="T407" i="4"/>
  <c r="S407" i="4"/>
  <c r="G408" i="4"/>
  <c r="N408" i="4" l="1"/>
  <c r="H408" i="4"/>
  <c r="I408" i="4" s="1"/>
  <c r="B408" i="4" l="1"/>
  <c r="E409" i="4"/>
  <c r="O408" i="4"/>
  <c r="Q408" i="4" s="1"/>
  <c r="R408" i="4" s="1"/>
  <c r="U408" i="4" l="1"/>
  <c r="T408" i="4"/>
  <c r="S408" i="4"/>
  <c r="G409" i="4"/>
  <c r="N409" i="4" l="1"/>
  <c r="H409" i="4"/>
  <c r="I409" i="4" s="1"/>
  <c r="B409" i="4" l="1"/>
  <c r="E410" i="4"/>
  <c r="O409" i="4"/>
  <c r="Q409" i="4" s="1"/>
  <c r="R409" i="4" s="1"/>
  <c r="T409" i="4" l="1"/>
  <c r="S409" i="4"/>
  <c r="U409" i="4"/>
  <c r="G410" i="4"/>
  <c r="N410" i="4" l="1"/>
  <c r="H410" i="4"/>
  <c r="I410" i="4" s="1"/>
  <c r="B410" i="4" l="1"/>
  <c r="E411" i="4"/>
  <c r="O410" i="4"/>
  <c r="Q410" i="4" s="1"/>
  <c r="R410" i="4" s="1"/>
  <c r="T410" i="4" l="1"/>
  <c r="U410" i="4"/>
  <c r="S410" i="4"/>
  <c r="G411" i="4"/>
  <c r="N411" i="4" l="1"/>
  <c r="H411" i="4"/>
  <c r="I411" i="4" s="1"/>
  <c r="B411" i="4" l="1"/>
  <c r="E412" i="4"/>
  <c r="O411" i="4"/>
  <c r="Q411" i="4" s="1"/>
  <c r="R411" i="4" s="1"/>
  <c r="U411" i="4" l="1"/>
  <c r="T411" i="4"/>
  <c r="S411" i="4"/>
  <c r="G412" i="4"/>
  <c r="N412" i="4" l="1"/>
  <c r="H412" i="4"/>
  <c r="I412" i="4" s="1"/>
  <c r="B412" i="4" l="1"/>
  <c r="E413" i="4"/>
  <c r="O412" i="4"/>
  <c r="Q412" i="4" s="1"/>
  <c r="R412" i="4" s="1"/>
  <c r="U412" i="4" l="1"/>
  <c r="T412" i="4"/>
  <c r="S412" i="4"/>
  <c r="G413" i="4"/>
  <c r="N413" i="4" l="1"/>
  <c r="H413" i="4"/>
  <c r="I413" i="4" s="1"/>
  <c r="B413" i="4" l="1"/>
  <c r="E414" i="4"/>
  <c r="O413" i="4"/>
  <c r="Q413" i="4" s="1"/>
  <c r="R413" i="4" s="1"/>
  <c r="T413" i="4" l="1"/>
  <c r="S413" i="4"/>
  <c r="U413" i="4"/>
  <c r="G414" i="4"/>
  <c r="N414" i="4" l="1"/>
  <c r="H414" i="4"/>
  <c r="I414" i="4" s="1"/>
  <c r="E415" i="4" l="1"/>
  <c r="B414" i="4"/>
  <c r="O414" i="4"/>
  <c r="Q414" i="4" s="1"/>
  <c r="R414" i="4" s="1"/>
  <c r="T414" i="4" l="1"/>
  <c r="U414" i="4"/>
  <c r="S414" i="4"/>
  <c r="G415" i="4"/>
  <c r="N415" i="4" l="1"/>
  <c r="H415" i="4"/>
  <c r="I415" i="4" s="1"/>
  <c r="B415" i="4" l="1"/>
  <c r="E416" i="4"/>
  <c r="O415" i="4"/>
  <c r="Q415" i="4" s="1"/>
  <c r="R415" i="4" s="1"/>
  <c r="U415" i="4" l="1"/>
  <c r="S415" i="4"/>
  <c r="T415" i="4"/>
  <c r="G416" i="4"/>
  <c r="N416" i="4" l="1"/>
  <c r="H416" i="4"/>
  <c r="I416" i="4" s="1"/>
  <c r="E417" i="4" l="1"/>
  <c r="B416" i="4"/>
  <c r="O416" i="4"/>
  <c r="Q416" i="4" s="1"/>
  <c r="R416" i="4" s="1"/>
  <c r="U416" i="4" l="1"/>
  <c r="T416" i="4"/>
  <c r="S416" i="4"/>
  <c r="G417" i="4"/>
  <c r="N417" i="4" l="1"/>
  <c r="H417" i="4"/>
  <c r="I417" i="4" s="1"/>
  <c r="B417" i="4" l="1"/>
  <c r="E418" i="4"/>
  <c r="O417" i="4"/>
  <c r="Q417" i="4" s="1"/>
  <c r="R417" i="4" s="1"/>
  <c r="T417" i="4" l="1"/>
  <c r="S417" i="4"/>
  <c r="U417" i="4"/>
  <c r="G418" i="4"/>
  <c r="N418" i="4" l="1"/>
  <c r="H418" i="4"/>
  <c r="I418" i="4" s="1"/>
  <c r="B418" i="4" l="1"/>
  <c r="E419" i="4"/>
  <c r="O418" i="4"/>
  <c r="Q418" i="4" s="1"/>
  <c r="R418" i="4" s="1"/>
  <c r="U418" i="4" l="1"/>
  <c r="S418" i="4"/>
  <c r="T418" i="4"/>
  <c r="G419" i="4"/>
  <c r="N419" i="4" l="1"/>
  <c r="H419" i="4"/>
  <c r="I419" i="4" s="1"/>
  <c r="E420" i="4" l="1"/>
  <c r="B419" i="4"/>
  <c r="O419" i="4"/>
  <c r="Q419" i="4" s="1"/>
  <c r="R419" i="4" s="1"/>
  <c r="U419" i="4" l="1"/>
  <c r="T419" i="4"/>
  <c r="S419" i="4"/>
  <c r="G420" i="4"/>
  <c r="N420" i="4" l="1"/>
  <c r="H420" i="4"/>
  <c r="I420" i="4" s="1"/>
  <c r="B420" i="4" l="1"/>
  <c r="E421" i="4"/>
  <c r="O420" i="4"/>
  <c r="Q420" i="4" s="1"/>
  <c r="R420" i="4" s="1"/>
  <c r="U420" i="4" l="1"/>
  <c r="T420" i="4"/>
  <c r="S420" i="4"/>
  <c r="G421" i="4"/>
  <c r="N421" i="4" l="1"/>
  <c r="H421" i="4"/>
  <c r="I421" i="4" s="1"/>
  <c r="B421" i="4" l="1"/>
  <c r="E422" i="4"/>
  <c r="O421" i="4"/>
  <c r="Q421" i="4" s="1"/>
  <c r="R421" i="4" s="1"/>
  <c r="U421" i="4" l="1"/>
  <c r="S421" i="4"/>
  <c r="T421" i="4"/>
  <c r="G422" i="4"/>
  <c r="N422" i="4" l="1"/>
  <c r="H422" i="4"/>
  <c r="I422" i="4" s="1"/>
  <c r="E423" i="4" l="1"/>
  <c r="B422" i="4"/>
  <c r="O422" i="4"/>
  <c r="Q422" i="4" s="1"/>
  <c r="R422" i="4" s="1"/>
  <c r="T422" i="4" l="1"/>
  <c r="S422" i="4"/>
  <c r="U422" i="4"/>
  <c r="G423" i="4"/>
  <c r="N423" i="4" l="1"/>
  <c r="H423" i="4"/>
  <c r="I423" i="4" s="1"/>
  <c r="B423" i="4" l="1"/>
  <c r="E424" i="4"/>
  <c r="O423" i="4"/>
  <c r="Q423" i="4" s="1"/>
  <c r="R423" i="4" s="1"/>
  <c r="S423" i="4" l="1"/>
  <c r="U423" i="4"/>
  <c r="T423" i="4"/>
  <c r="G424" i="4"/>
  <c r="N424" i="4" l="1"/>
  <c r="H424" i="4"/>
  <c r="I424" i="4" s="1"/>
  <c r="B424" i="4" l="1"/>
  <c r="E425" i="4"/>
  <c r="O424" i="4"/>
  <c r="Q424" i="4" s="1"/>
  <c r="R424" i="4" s="1"/>
  <c r="U424" i="4" l="1"/>
  <c r="S424" i="4"/>
  <c r="T424" i="4"/>
  <c r="G425" i="4"/>
  <c r="N425" i="4" l="1"/>
  <c r="H425" i="4"/>
  <c r="I425" i="4" s="1"/>
  <c r="B425" i="4" l="1"/>
  <c r="E426" i="4"/>
  <c r="O425" i="4"/>
  <c r="Q425" i="4" s="1"/>
  <c r="R425" i="4" s="1"/>
  <c r="U425" i="4" l="1"/>
  <c r="S425" i="4"/>
  <c r="T425" i="4"/>
  <c r="G426" i="4"/>
  <c r="N426" i="4" l="1"/>
  <c r="H426" i="4"/>
  <c r="I426" i="4" s="1"/>
  <c r="B426" i="4" l="1"/>
  <c r="E427" i="4"/>
  <c r="O426" i="4"/>
  <c r="Q426" i="4" s="1"/>
  <c r="R426" i="4" s="1"/>
  <c r="T426" i="4" l="1"/>
  <c r="S426" i="4"/>
  <c r="U426" i="4"/>
  <c r="G427" i="4"/>
  <c r="N427" i="4" l="1"/>
  <c r="H427" i="4"/>
  <c r="I427" i="4" s="1"/>
  <c r="B427" i="4" l="1"/>
  <c r="E428" i="4"/>
  <c r="O427" i="4"/>
  <c r="Q427" i="4" s="1"/>
  <c r="R427" i="4" s="1"/>
  <c r="S427" i="4" l="1"/>
  <c r="U427" i="4"/>
  <c r="T427" i="4"/>
  <c r="G428" i="4"/>
  <c r="N428" i="4" l="1"/>
  <c r="H428" i="4"/>
  <c r="I428" i="4" s="1"/>
  <c r="B428" i="4" l="1"/>
  <c r="E429" i="4"/>
  <c r="O428" i="4"/>
  <c r="Q428" i="4" s="1"/>
  <c r="R428" i="4" s="1"/>
  <c r="U428" i="4" l="1"/>
  <c r="S428" i="4"/>
  <c r="T428" i="4"/>
  <c r="G429" i="4"/>
  <c r="N429" i="4" l="1"/>
  <c r="H429" i="4"/>
  <c r="I429" i="4" s="1"/>
  <c r="B429" i="4" l="1"/>
  <c r="E430" i="4"/>
  <c r="O429" i="4"/>
  <c r="Q429" i="4" s="1"/>
  <c r="R429" i="4" s="1"/>
  <c r="U429" i="4" l="1"/>
  <c r="T429" i="4"/>
  <c r="S429" i="4"/>
  <c r="G430" i="4"/>
  <c r="N430" i="4" l="1"/>
  <c r="H430" i="4"/>
  <c r="I430" i="4" s="1"/>
  <c r="E431" i="4" l="1"/>
  <c r="B430" i="4"/>
  <c r="O430" i="4"/>
  <c r="Q430" i="4" s="1"/>
  <c r="R430" i="4" s="1"/>
  <c r="S430" i="4" l="1"/>
  <c r="T430" i="4"/>
  <c r="U430" i="4"/>
  <c r="G431" i="4"/>
  <c r="N431" i="4" l="1"/>
  <c r="H431" i="4"/>
  <c r="I431" i="4" s="1"/>
  <c r="B431" i="4" l="1"/>
  <c r="E432" i="4"/>
  <c r="O431" i="4"/>
  <c r="Q431" i="4" s="1"/>
  <c r="R431" i="4" s="1"/>
  <c r="S431" i="4" l="1"/>
  <c r="U431" i="4"/>
  <c r="T431" i="4"/>
  <c r="G432" i="4"/>
  <c r="N432" i="4" l="1"/>
  <c r="H432" i="4"/>
  <c r="I432" i="4" s="1"/>
  <c r="B432" i="4" l="1"/>
  <c r="E433" i="4"/>
  <c r="O432" i="4"/>
  <c r="Q432" i="4" s="1"/>
  <c r="R432" i="4" s="1"/>
  <c r="U432" i="4" l="1"/>
  <c r="S432" i="4"/>
  <c r="T432" i="4"/>
  <c r="G433" i="4"/>
  <c r="N433" i="4" l="1"/>
  <c r="H433" i="4"/>
  <c r="I433" i="4" s="1"/>
  <c r="B433" i="4" l="1"/>
  <c r="E434" i="4"/>
  <c r="O433" i="4"/>
  <c r="Q433" i="4" s="1"/>
  <c r="R433" i="4" s="1"/>
  <c r="U433" i="4" l="1"/>
  <c r="S433" i="4"/>
  <c r="T433" i="4"/>
  <c r="G434" i="4"/>
  <c r="N434" i="4" l="1"/>
  <c r="H434" i="4"/>
  <c r="I434" i="4" s="1"/>
  <c r="E435" i="4" l="1"/>
  <c r="B434" i="4"/>
  <c r="O434" i="4"/>
  <c r="Q434" i="4" s="1"/>
  <c r="R434" i="4" s="1"/>
  <c r="S434" i="4" l="1"/>
  <c r="T434" i="4"/>
  <c r="U434" i="4"/>
  <c r="G435" i="4"/>
  <c r="N435" i="4" l="1"/>
  <c r="H435" i="4"/>
  <c r="I435" i="4" s="1"/>
  <c r="E436" i="4" l="1"/>
  <c r="B435" i="4"/>
  <c r="O435" i="4"/>
  <c r="Q435" i="4" s="1"/>
  <c r="R435" i="4" s="1"/>
  <c r="T435" i="4" l="1"/>
  <c r="U435" i="4"/>
  <c r="S435" i="4"/>
  <c r="G436" i="4"/>
  <c r="N436" i="4" l="1"/>
  <c r="H436" i="4"/>
  <c r="I436" i="4" s="1"/>
  <c r="B436" i="4" l="1"/>
  <c r="E437" i="4"/>
  <c r="O436" i="4"/>
  <c r="Q436" i="4" s="1"/>
  <c r="R436" i="4" s="1"/>
  <c r="U436" i="4" l="1"/>
  <c r="T436" i="4"/>
  <c r="S436" i="4"/>
  <c r="G437" i="4"/>
  <c r="N437" i="4" l="1"/>
  <c r="H437" i="4"/>
  <c r="I437" i="4" s="1"/>
  <c r="B437" i="4" l="1"/>
  <c r="E438" i="4"/>
  <c r="O437" i="4"/>
  <c r="Q437" i="4" s="1"/>
  <c r="R437" i="4" s="1"/>
  <c r="U437" i="4" l="1"/>
  <c r="T437" i="4"/>
  <c r="S437" i="4"/>
  <c r="G438" i="4"/>
  <c r="N438" i="4" l="1"/>
  <c r="H438" i="4"/>
  <c r="I438" i="4" s="1"/>
  <c r="E439" i="4" l="1"/>
  <c r="B438" i="4"/>
  <c r="O438" i="4"/>
  <c r="Q438" i="4" s="1"/>
  <c r="R438" i="4" s="1"/>
  <c r="S438" i="4" l="1"/>
  <c r="T438" i="4"/>
  <c r="U438" i="4"/>
  <c r="G439" i="4"/>
  <c r="N439" i="4" l="1"/>
  <c r="H439" i="4"/>
  <c r="I439" i="4" s="1"/>
  <c r="E440" i="4" l="1"/>
  <c r="B439" i="4"/>
  <c r="O439" i="4"/>
  <c r="Q439" i="4" s="1"/>
  <c r="R439" i="4" s="1"/>
  <c r="T439" i="4" l="1"/>
  <c r="U439" i="4"/>
  <c r="S439" i="4"/>
  <c r="G440" i="4"/>
  <c r="N440" i="4" l="1"/>
  <c r="H440" i="4"/>
  <c r="I440" i="4" s="1"/>
  <c r="B440" i="4" l="1"/>
  <c r="E441" i="4"/>
  <c r="O440" i="4"/>
  <c r="Q440" i="4" s="1"/>
  <c r="R440" i="4" s="1"/>
  <c r="U440" i="4" l="1"/>
  <c r="S440" i="4"/>
  <c r="T440" i="4"/>
  <c r="G441" i="4"/>
  <c r="N441" i="4" l="1"/>
  <c r="H441" i="4"/>
  <c r="I441" i="4" s="1"/>
  <c r="B441" i="4" l="1"/>
  <c r="E442" i="4"/>
  <c r="O441" i="4"/>
  <c r="Q441" i="4" s="1"/>
  <c r="R441" i="4" s="1"/>
  <c r="U441" i="4" l="1"/>
  <c r="S441" i="4"/>
  <c r="T441" i="4"/>
  <c r="G442" i="4"/>
  <c r="N442" i="4" l="1"/>
  <c r="H442" i="4"/>
  <c r="I442" i="4" s="1"/>
  <c r="E443" i="4" l="1"/>
  <c r="B442" i="4"/>
  <c r="O442" i="4"/>
  <c r="Q442" i="4" s="1"/>
  <c r="R442" i="4" s="1"/>
  <c r="S442" i="4" l="1"/>
  <c r="T442" i="4"/>
  <c r="U442" i="4"/>
  <c r="G443" i="4"/>
  <c r="N443" i="4" l="1"/>
  <c r="H443" i="4"/>
  <c r="I443" i="4" s="1"/>
  <c r="E444" i="4" l="1"/>
  <c r="B443" i="4"/>
  <c r="O443" i="4"/>
  <c r="Q443" i="4" s="1"/>
  <c r="R443" i="4" s="1"/>
  <c r="T443" i="4" l="1"/>
  <c r="U443" i="4"/>
  <c r="S443" i="4"/>
  <c r="G444" i="4"/>
  <c r="N444" i="4" l="1"/>
  <c r="H444" i="4"/>
  <c r="I444" i="4" s="1"/>
  <c r="B444" i="4" l="1"/>
  <c r="E445" i="4"/>
  <c r="O444" i="4"/>
  <c r="Q444" i="4" s="1"/>
  <c r="R444" i="4" s="1"/>
  <c r="U444" i="4" l="1"/>
  <c r="T444" i="4"/>
  <c r="S444" i="4"/>
  <c r="G445" i="4"/>
  <c r="N445" i="4" l="1"/>
  <c r="H445" i="4"/>
  <c r="I445" i="4" s="1"/>
  <c r="B445" i="4" l="1"/>
  <c r="E446" i="4"/>
  <c r="O445" i="4"/>
  <c r="Q445" i="4" s="1"/>
  <c r="R445" i="4" s="1"/>
  <c r="U445" i="4" l="1"/>
  <c r="T445" i="4"/>
  <c r="S445" i="4"/>
  <c r="G446" i="4"/>
  <c r="N446" i="4" l="1"/>
  <c r="H446" i="4"/>
  <c r="I446" i="4" s="1"/>
  <c r="E447" i="4" l="1"/>
  <c r="B446" i="4"/>
  <c r="O446" i="4"/>
  <c r="Q446" i="4" s="1"/>
  <c r="R446" i="4" s="1"/>
  <c r="T446" i="4" l="1"/>
  <c r="S446" i="4"/>
  <c r="U446" i="4"/>
  <c r="G447" i="4"/>
  <c r="N447" i="4" l="1"/>
  <c r="H447" i="4"/>
  <c r="I447" i="4" s="1"/>
  <c r="E448" i="4" l="1"/>
  <c r="B447" i="4"/>
  <c r="O447" i="4"/>
  <c r="Q447" i="4" s="1"/>
  <c r="R447" i="4" s="1"/>
  <c r="T447" i="4" l="1"/>
  <c r="U447" i="4"/>
  <c r="S447" i="4"/>
  <c r="G448" i="4"/>
  <c r="N448" i="4" l="1"/>
  <c r="H448" i="4"/>
  <c r="I448" i="4" s="1"/>
  <c r="B448" i="4" l="1"/>
  <c r="E449" i="4"/>
  <c r="O448" i="4"/>
  <c r="Q448" i="4" s="1"/>
  <c r="R448" i="4" s="1"/>
  <c r="U448" i="4" l="1"/>
  <c r="T448" i="4"/>
  <c r="S448" i="4"/>
  <c r="G449" i="4"/>
  <c r="N449" i="4" l="1"/>
  <c r="H449" i="4"/>
  <c r="I449" i="4" s="1"/>
  <c r="B449" i="4" l="1"/>
  <c r="E450" i="4"/>
  <c r="O449" i="4"/>
  <c r="Q449" i="4" s="1"/>
  <c r="R449" i="4" s="1"/>
  <c r="U449" i="4" l="1"/>
  <c r="S449" i="4"/>
  <c r="T449" i="4"/>
  <c r="G450" i="4"/>
  <c r="N450" i="4" l="1"/>
  <c r="H450" i="4"/>
  <c r="I450" i="4" s="1"/>
  <c r="B450" i="4" l="1"/>
  <c r="E451" i="4"/>
  <c r="O450" i="4"/>
  <c r="Q450" i="4" s="1"/>
  <c r="R450" i="4" s="1"/>
  <c r="S450" i="4" l="1"/>
  <c r="T450" i="4"/>
  <c r="U450" i="4"/>
  <c r="G451" i="4"/>
  <c r="N451" i="4" l="1"/>
  <c r="H451" i="4"/>
  <c r="I451" i="4" s="1"/>
  <c r="B451" i="4" l="1"/>
  <c r="E452" i="4"/>
  <c r="O451" i="4"/>
  <c r="Q451" i="4" s="1"/>
  <c r="R451" i="4" s="1"/>
  <c r="U451" i="4" l="1"/>
  <c r="T451" i="4"/>
  <c r="S451" i="4"/>
  <c r="G452" i="4"/>
  <c r="N452" i="4" l="1"/>
  <c r="H452" i="4"/>
  <c r="I452" i="4" s="1"/>
  <c r="B452" i="4" l="1"/>
  <c r="E453" i="4"/>
  <c r="O452" i="4"/>
  <c r="Q452" i="4" s="1"/>
  <c r="R452" i="4" s="1"/>
  <c r="U452" i="4" l="1"/>
  <c r="T452" i="4"/>
  <c r="S452" i="4"/>
  <c r="G453" i="4"/>
  <c r="N453" i="4" l="1"/>
  <c r="H453" i="4"/>
  <c r="I453" i="4" s="1"/>
  <c r="B453" i="4" l="1"/>
  <c r="E454" i="4"/>
  <c r="O453" i="4"/>
  <c r="Q453" i="4" s="1"/>
  <c r="R453" i="4" s="1"/>
  <c r="T453" i="4" l="1"/>
  <c r="U453" i="4"/>
  <c r="S453" i="4"/>
  <c r="G454" i="4"/>
  <c r="N454" i="4" l="1"/>
  <c r="H454" i="4"/>
  <c r="I454" i="4" s="1"/>
  <c r="B454" i="4" l="1"/>
  <c r="E455" i="4"/>
  <c r="O454" i="4"/>
  <c r="Q454" i="4" s="1"/>
  <c r="R454" i="4" s="1"/>
  <c r="U454" i="4" l="1"/>
  <c r="S454" i="4"/>
  <c r="T454" i="4"/>
  <c r="G455" i="4"/>
  <c r="N455" i="4" l="1"/>
  <c r="H455" i="4"/>
  <c r="I455" i="4" s="1"/>
  <c r="B455" i="4" l="1"/>
  <c r="E456" i="4"/>
  <c r="O455" i="4"/>
  <c r="Q455" i="4" s="1"/>
  <c r="R455" i="4" s="1"/>
  <c r="U455" i="4" l="1"/>
  <c r="S455" i="4"/>
  <c r="T455" i="4"/>
  <c r="G456" i="4"/>
  <c r="N456" i="4" l="1"/>
  <c r="H456" i="4"/>
  <c r="I456" i="4" s="1"/>
  <c r="B456" i="4" l="1"/>
  <c r="E457" i="4"/>
  <c r="O456" i="4"/>
  <c r="Q456" i="4" s="1"/>
  <c r="R456" i="4" s="1"/>
  <c r="T456" i="4" l="1"/>
  <c r="S456" i="4"/>
  <c r="U456" i="4"/>
  <c r="G457" i="4"/>
  <c r="N457" i="4" l="1"/>
  <c r="H457" i="4"/>
  <c r="I457" i="4" s="1"/>
  <c r="B457" i="4" l="1"/>
  <c r="E458" i="4"/>
  <c r="O457" i="4"/>
  <c r="Q457" i="4" s="1"/>
  <c r="R457" i="4" s="1"/>
  <c r="S457" i="4" l="1"/>
  <c r="U457" i="4"/>
  <c r="T457" i="4"/>
  <c r="G458" i="4"/>
  <c r="N458" i="4" l="1"/>
  <c r="H458" i="4"/>
  <c r="I458" i="4" s="1"/>
  <c r="E459" i="4" l="1"/>
  <c r="B458" i="4"/>
  <c r="O458" i="4"/>
  <c r="Q458" i="4" s="1"/>
  <c r="R458" i="4" s="1"/>
  <c r="U458" i="4" l="1"/>
  <c r="T458" i="4"/>
  <c r="S458" i="4"/>
  <c r="G459" i="4"/>
  <c r="N459" i="4" l="1"/>
  <c r="H459" i="4"/>
  <c r="I459" i="4" s="1"/>
  <c r="E460" i="4" l="1"/>
  <c r="B459" i="4"/>
  <c r="O459" i="4"/>
  <c r="Q459" i="4" s="1"/>
  <c r="R459" i="4" s="1"/>
  <c r="U459" i="4" l="1"/>
  <c r="T459" i="4"/>
  <c r="S459" i="4"/>
  <c r="G460" i="4"/>
  <c r="N460" i="4" l="1"/>
  <c r="H460" i="4"/>
  <c r="I460" i="4" s="1"/>
  <c r="B460" i="4" l="1"/>
  <c r="E461" i="4"/>
  <c r="O460" i="4"/>
  <c r="Q460" i="4" s="1"/>
  <c r="R460" i="4" s="1"/>
  <c r="S460" i="4" l="1"/>
  <c r="T460" i="4"/>
  <c r="U460" i="4"/>
  <c r="G461" i="4"/>
  <c r="N461" i="4" l="1"/>
  <c r="H461" i="4"/>
  <c r="I461" i="4" s="1"/>
  <c r="B461" i="4" l="1"/>
  <c r="E462" i="4"/>
  <c r="O461" i="4"/>
  <c r="Q461" i="4" s="1"/>
  <c r="R461" i="4" s="1"/>
  <c r="S461" i="4" l="1"/>
  <c r="U461" i="4"/>
  <c r="T461" i="4"/>
  <c r="G462" i="4"/>
  <c r="N462" i="4" l="1"/>
  <c r="H462" i="4"/>
  <c r="I462" i="4" s="1"/>
  <c r="E463" i="4" l="1"/>
  <c r="B462" i="4"/>
  <c r="O462" i="4"/>
  <c r="Q462" i="4" s="1"/>
  <c r="R462" i="4" s="1"/>
  <c r="U462" i="4" l="1"/>
  <c r="T462" i="4"/>
  <c r="S462" i="4"/>
  <c r="G463" i="4"/>
  <c r="N463" i="4" l="1"/>
  <c r="H463" i="4"/>
  <c r="I463" i="4" s="1"/>
  <c r="E464" i="4" l="1"/>
  <c r="B463" i="4"/>
  <c r="O463" i="4"/>
  <c r="Q463" i="4" s="1"/>
  <c r="R463" i="4" s="1"/>
  <c r="U463" i="4" l="1"/>
  <c r="S463" i="4"/>
  <c r="T463" i="4"/>
  <c r="G464" i="4"/>
  <c r="N464" i="4" l="1"/>
  <c r="H464" i="4"/>
  <c r="I464" i="4" s="1"/>
  <c r="B464" i="4" l="1"/>
  <c r="E465" i="4"/>
  <c r="O464" i="4"/>
  <c r="Q464" i="4" s="1"/>
  <c r="R464" i="4" s="1"/>
  <c r="T464" i="4" l="1"/>
  <c r="S464" i="4"/>
  <c r="U464" i="4"/>
  <c r="G465" i="4"/>
  <c r="N465" i="4" l="1"/>
  <c r="H465" i="4"/>
  <c r="I465" i="4" s="1"/>
  <c r="B465" i="4" l="1"/>
  <c r="E466" i="4"/>
  <c r="O465" i="4"/>
  <c r="Q465" i="4" s="1"/>
  <c r="R465" i="4" s="1"/>
  <c r="T465" i="4" l="1"/>
  <c r="U465" i="4"/>
  <c r="S465" i="4"/>
  <c r="G466" i="4"/>
  <c r="N466" i="4" l="1"/>
  <c r="H466" i="4"/>
  <c r="I466" i="4" s="1"/>
  <c r="B466" i="4" l="1"/>
  <c r="E467" i="4"/>
  <c r="O466" i="4"/>
  <c r="Q466" i="4" s="1"/>
  <c r="R466" i="4" s="1"/>
  <c r="U466" i="4" l="1"/>
  <c r="T466" i="4"/>
  <c r="S466" i="4"/>
  <c r="G467" i="4"/>
  <c r="N467" i="4" l="1"/>
  <c r="H467" i="4"/>
  <c r="I467" i="4" s="1"/>
  <c r="E468" i="4" l="1"/>
  <c r="B467" i="4"/>
  <c r="O467" i="4"/>
  <c r="Q467" i="4" s="1"/>
  <c r="R467" i="4" s="1"/>
  <c r="U467" i="4" l="1"/>
  <c r="S467" i="4"/>
  <c r="T467" i="4"/>
  <c r="G468" i="4"/>
  <c r="N468" i="4" l="1"/>
  <c r="H468" i="4"/>
  <c r="I468" i="4" s="1"/>
  <c r="B468" i="4" l="1"/>
  <c r="E469" i="4"/>
  <c r="O468" i="4"/>
  <c r="Q468" i="4" s="1"/>
  <c r="R468" i="4" s="1"/>
  <c r="S468" i="4" l="1"/>
  <c r="T468" i="4"/>
  <c r="U468" i="4"/>
  <c r="G469" i="4"/>
  <c r="N469" i="4" l="1"/>
  <c r="H469" i="4"/>
  <c r="I469" i="4" s="1"/>
  <c r="B469" i="4" l="1"/>
  <c r="E470" i="4"/>
  <c r="O469" i="4"/>
  <c r="Q469" i="4" s="1"/>
  <c r="R469" i="4" s="1"/>
  <c r="S469" i="4" l="1"/>
  <c r="U469" i="4"/>
  <c r="T469" i="4"/>
  <c r="G470" i="4"/>
  <c r="N470" i="4" l="1"/>
  <c r="H470" i="4"/>
  <c r="I470" i="4" s="1"/>
  <c r="B470" i="4" l="1"/>
  <c r="E471" i="4"/>
  <c r="O470" i="4"/>
  <c r="Q470" i="4" s="1"/>
  <c r="R470" i="4" s="1"/>
  <c r="U470" i="4" l="1"/>
  <c r="S470" i="4"/>
  <c r="T470" i="4"/>
  <c r="G471" i="4"/>
  <c r="N471" i="4" l="1"/>
  <c r="H471" i="4"/>
  <c r="I471" i="4" s="1"/>
  <c r="E472" i="4" l="1"/>
  <c r="B471" i="4"/>
  <c r="O471" i="4"/>
  <c r="Q471" i="4" s="1"/>
  <c r="R471" i="4" s="1"/>
  <c r="U471" i="4" l="1"/>
  <c r="T471" i="4"/>
  <c r="S471" i="4"/>
  <c r="G472" i="4"/>
  <c r="N472" i="4" l="1"/>
  <c r="H472" i="4"/>
  <c r="I472" i="4" s="1"/>
  <c r="B472" i="4" l="1"/>
  <c r="E473" i="4"/>
  <c r="O472" i="4"/>
  <c r="Q472" i="4" s="1"/>
  <c r="R472" i="4" s="1"/>
  <c r="S472" i="4" l="1"/>
  <c r="T472" i="4"/>
  <c r="U472" i="4"/>
  <c r="G473" i="4"/>
  <c r="N473" i="4" l="1"/>
  <c r="H473" i="4"/>
  <c r="I473" i="4" s="1"/>
  <c r="B473" i="4" l="1"/>
  <c r="E474" i="4"/>
  <c r="O473" i="4"/>
  <c r="Q473" i="4" s="1"/>
  <c r="R473" i="4" s="1"/>
  <c r="T473" i="4" l="1"/>
  <c r="U473" i="4"/>
  <c r="S473" i="4"/>
  <c r="G474" i="4"/>
  <c r="N474" i="4" l="1"/>
  <c r="H474" i="4"/>
  <c r="I474" i="4" s="1"/>
  <c r="B474" i="4" l="1"/>
  <c r="E475" i="4"/>
  <c r="O474" i="4"/>
  <c r="Q474" i="4" s="1"/>
  <c r="R474" i="4" s="1"/>
  <c r="U474" i="4" l="1"/>
  <c r="S474" i="4"/>
  <c r="T474" i="4"/>
  <c r="G475" i="4"/>
  <c r="N475" i="4" l="1"/>
  <c r="H475" i="4"/>
  <c r="I475" i="4" s="1"/>
  <c r="B475" i="4" l="1"/>
  <c r="E476" i="4"/>
  <c r="O475" i="4"/>
  <c r="Q475" i="4" s="1"/>
  <c r="R475" i="4" s="1"/>
  <c r="U475" i="4" l="1"/>
  <c r="S475" i="4"/>
  <c r="T475" i="4"/>
  <c r="G476" i="4"/>
  <c r="N476" i="4" l="1"/>
  <c r="H476" i="4"/>
  <c r="I476" i="4" s="1"/>
  <c r="B476" i="4" l="1"/>
  <c r="E477" i="4"/>
  <c r="O476" i="4"/>
  <c r="Q476" i="4" s="1"/>
  <c r="R476" i="4" s="1"/>
  <c r="S476" i="4" l="1"/>
  <c r="T476" i="4"/>
  <c r="U476" i="4"/>
  <c r="G477" i="4"/>
  <c r="N477" i="4" l="1"/>
  <c r="H477" i="4"/>
  <c r="I477" i="4" s="1"/>
  <c r="B477" i="4" l="1"/>
  <c r="E478" i="4"/>
  <c r="O477" i="4"/>
  <c r="Q477" i="4" s="1"/>
  <c r="R477" i="4" s="1"/>
  <c r="S477" i="4" l="1"/>
  <c r="U477" i="4"/>
  <c r="T477" i="4"/>
  <c r="G478" i="4"/>
  <c r="N478" i="4" l="1"/>
  <c r="H478" i="4"/>
  <c r="I478" i="4" s="1"/>
  <c r="B478" i="4" l="1"/>
  <c r="E479" i="4"/>
  <c r="O478" i="4"/>
  <c r="Q478" i="4" s="1"/>
  <c r="R478" i="4" s="1"/>
  <c r="U478" i="4" l="1"/>
  <c r="S478" i="4"/>
  <c r="T478" i="4"/>
  <c r="G479" i="4"/>
  <c r="N479" i="4" l="1"/>
  <c r="H479" i="4"/>
  <c r="I479" i="4" s="1"/>
  <c r="B479" i="4" l="1"/>
  <c r="E480" i="4"/>
  <c r="O479" i="4"/>
  <c r="Q479" i="4" s="1"/>
  <c r="R479" i="4" s="1"/>
  <c r="U479" i="4" l="1"/>
  <c r="S479" i="4"/>
  <c r="T479" i="4"/>
  <c r="G480" i="4"/>
  <c r="N480" i="4" l="1"/>
  <c r="H480" i="4"/>
  <c r="I480" i="4" s="1"/>
  <c r="B480" i="4" l="1"/>
  <c r="E481" i="4"/>
  <c r="O480" i="4"/>
  <c r="Q480" i="4" s="1"/>
  <c r="R480" i="4" s="1"/>
  <c r="T480" i="4" l="1"/>
  <c r="S480" i="4"/>
  <c r="U480" i="4"/>
  <c r="G481" i="4"/>
  <c r="N481" i="4" l="1"/>
  <c r="H481" i="4"/>
  <c r="I481" i="4" s="1"/>
  <c r="B481" i="4" l="1"/>
  <c r="E482" i="4"/>
  <c r="O481" i="4"/>
  <c r="Q481" i="4" s="1"/>
  <c r="R481" i="4" s="1"/>
  <c r="S481" i="4" l="1"/>
  <c r="U481" i="4"/>
  <c r="T481" i="4"/>
  <c r="G482" i="4"/>
  <c r="N482" i="4" l="1"/>
  <c r="H482" i="4"/>
  <c r="I482" i="4" s="1"/>
  <c r="E483" i="4" l="1"/>
  <c r="B482" i="4"/>
  <c r="O482" i="4"/>
  <c r="Q482" i="4" s="1"/>
  <c r="R482" i="4" s="1"/>
  <c r="U482" i="4" l="1"/>
  <c r="T482" i="4"/>
  <c r="S482" i="4"/>
  <c r="G483" i="4"/>
  <c r="N483" i="4" l="1"/>
  <c r="H483" i="4"/>
  <c r="I483" i="4" s="1"/>
  <c r="E484" i="4" l="1"/>
  <c r="B483" i="4"/>
  <c r="O483" i="4"/>
  <c r="Q483" i="4" s="1"/>
  <c r="R483" i="4" s="1"/>
  <c r="U483" i="4" l="1"/>
  <c r="T483" i="4"/>
  <c r="S483" i="4"/>
  <c r="G484" i="4"/>
  <c r="N484" i="4" l="1"/>
  <c r="H484" i="4"/>
  <c r="I484" i="4" s="1"/>
  <c r="B484" i="4" l="1"/>
  <c r="E485" i="4"/>
  <c r="O484" i="4"/>
  <c r="Q484" i="4" s="1"/>
  <c r="R484" i="4" s="1"/>
  <c r="T484" i="4" l="1"/>
  <c r="S484" i="4"/>
  <c r="U484" i="4"/>
  <c r="G485" i="4"/>
  <c r="N485" i="4" l="1"/>
  <c r="H485" i="4"/>
  <c r="I485" i="4" s="1"/>
  <c r="B485" i="4" l="1"/>
  <c r="E486" i="4"/>
  <c r="O485" i="4"/>
  <c r="Q485" i="4" s="1"/>
  <c r="R485" i="4" s="1"/>
  <c r="T485" i="4" l="1"/>
  <c r="U485" i="4"/>
  <c r="S485" i="4"/>
  <c r="G486" i="4"/>
  <c r="N486" i="4" l="1"/>
  <c r="H486" i="4"/>
  <c r="I486" i="4" s="1"/>
  <c r="B486" i="4" l="1"/>
  <c r="E487" i="4"/>
  <c r="O486" i="4"/>
  <c r="Q486" i="4" s="1"/>
  <c r="R486" i="4" s="1"/>
  <c r="U486" i="4" l="1"/>
  <c r="S486" i="4"/>
  <c r="T486" i="4"/>
  <c r="G487" i="4"/>
  <c r="N487" i="4" l="1"/>
  <c r="H487" i="4"/>
  <c r="I487" i="4" s="1"/>
  <c r="B487" i="4" l="1"/>
  <c r="E488" i="4"/>
  <c r="O487" i="4"/>
  <c r="Q487" i="4" s="1"/>
  <c r="R487" i="4" s="1"/>
  <c r="U487" i="4" l="1"/>
  <c r="S487" i="4"/>
  <c r="T487" i="4"/>
  <c r="G488" i="4"/>
  <c r="N488" i="4" l="1"/>
  <c r="H488" i="4"/>
  <c r="I488" i="4" s="1"/>
  <c r="B488" i="4" l="1"/>
  <c r="E489" i="4"/>
  <c r="O488" i="4"/>
  <c r="Q488" i="4" s="1"/>
  <c r="R488" i="4" s="1"/>
  <c r="T488" i="4" l="1"/>
  <c r="S488" i="4"/>
  <c r="U488" i="4"/>
  <c r="G489" i="4"/>
  <c r="N489" i="4" l="1"/>
  <c r="H489" i="4"/>
  <c r="I489" i="4" s="1"/>
  <c r="B489" i="4" l="1"/>
  <c r="E490" i="4"/>
  <c r="O489" i="4"/>
  <c r="Q489" i="4" s="1"/>
  <c r="R489" i="4" s="1"/>
  <c r="T489" i="4" l="1"/>
  <c r="U489" i="4"/>
  <c r="S489" i="4"/>
  <c r="G490" i="4"/>
  <c r="N490" i="4" l="1"/>
  <c r="H490" i="4"/>
  <c r="I490" i="4" s="1"/>
  <c r="E491" i="4" l="1"/>
  <c r="B490" i="4"/>
  <c r="O490" i="4"/>
  <c r="Q490" i="4" s="1"/>
  <c r="R490" i="4" s="1"/>
  <c r="U490" i="4" l="1"/>
  <c r="T490" i="4"/>
  <c r="S490" i="4"/>
  <c r="G491" i="4"/>
  <c r="N491" i="4" l="1"/>
  <c r="H491" i="4"/>
  <c r="I491" i="4" s="1"/>
  <c r="B491" i="4" l="1"/>
  <c r="E492" i="4"/>
  <c r="O491" i="4"/>
  <c r="Q491" i="4" s="1"/>
  <c r="R491" i="4" s="1"/>
  <c r="U491" i="4" l="1"/>
  <c r="S491" i="4"/>
  <c r="T491" i="4"/>
  <c r="G492" i="4"/>
  <c r="N492" i="4" l="1"/>
  <c r="H492" i="4"/>
  <c r="I492" i="4" s="1"/>
  <c r="B492" i="4" l="1"/>
  <c r="E493" i="4"/>
  <c r="O492" i="4"/>
  <c r="Q492" i="4" s="1"/>
  <c r="R492" i="4" s="1"/>
  <c r="T492" i="4" l="1"/>
  <c r="S492" i="4"/>
  <c r="U492" i="4"/>
  <c r="G493" i="4"/>
  <c r="N493" i="4" l="1"/>
  <c r="H493" i="4"/>
  <c r="I493" i="4" s="1"/>
  <c r="B493" i="4" l="1"/>
  <c r="E494" i="4"/>
  <c r="O493" i="4"/>
  <c r="Q493" i="4" s="1"/>
  <c r="R493" i="4" s="1"/>
  <c r="S493" i="4" l="1"/>
  <c r="U493" i="4"/>
  <c r="T493" i="4"/>
  <c r="G494" i="4"/>
  <c r="N494" i="4" l="1"/>
  <c r="H494" i="4"/>
  <c r="I494" i="4" s="1"/>
  <c r="B494" i="4" l="1"/>
  <c r="E495" i="4"/>
  <c r="O494" i="4"/>
  <c r="Q494" i="4" s="1"/>
  <c r="R494" i="4" s="1"/>
  <c r="U494" i="4" l="1"/>
  <c r="S494" i="4"/>
  <c r="T494" i="4"/>
  <c r="G495" i="4"/>
  <c r="N495" i="4" l="1"/>
  <c r="H495" i="4"/>
  <c r="I495" i="4" s="1"/>
  <c r="E496" i="4" l="1"/>
  <c r="B495" i="4"/>
  <c r="O495" i="4"/>
  <c r="Q495" i="4" s="1"/>
  <c r="R495" i="4" s="1"/>
  <c r="U495" i="4" l="1"/>
  <c r="T495" i="4"/>
  <c r="S495" i="4"/>
  <c r="G496" i="4"/>
  <c r="N496" i="4" l="1"/>
  <c r="H496" i="4"/>
  <c r="I496" i="4" s="1"/>
  <c r="B496" i="4" l="1"/>
  <c r="E497" i="4"/>
  <c r="O496" i="4"/>
  <c r="Q496" i="4" s="1"/>
  <c r="R496" i="4" s="1"/>
  <c r="S496" i="4" l="1"/>
  <c r="T496" i="4"/>
  <c r="U496" i="4"/>
  <c r="G497" i="4"/>
  <c r="N497" i="4" l="1"/>
  <c r="H497" i="4"/>
  <c r="I497" i="4" s="1"/>
  <c r="B497" i="4" l="1"/>
  <c r="E498" i="4"/>
  <c r="O497" i="4"/>
  <c r="Q497" i="4" s="1"/>
  <c r="R497" i="4" s="1"/>
  <c r="S497" i="4" l="1"/>
  <c r="U497" i="4"/>
  <c r="T497" i="4"/>
  <c r="G498" i="4"/>
  <c r="N498" i="4" l="1"/>
  <c r="H498" i="4"/>
  <c r="I498" i="4" s="1"/>
  <c r="E499" i="4" l="1"/>
  <c r="B498" i="4"/>
  <c r="O498" i="4"/>
  <c r="Q498" i="4" s="1"/>
  <c r="R498" i="4" s="1"/>
  <c r="U498" i="4" l="1"/>
  <c r="T498" i="4"/>
  <c r="S498" i="4"/>
  <c r="G499" i="4"/>
  <c r="N499" i="4" l="1"/>
  <c r="H499" i="4"/>
  <c r="I499" i="4" s="1"/>
  <c r="E500" i="4" l="1"/>
  <c r="B499" i="4"/>
  <c r="O499" i="4"/>
  <c r="Q499" i="4" s="1"/>
  <c r="R499" i="4" s="1"/>
  <c r="U499" i="4" l="1"/>
  <c r="T499" i="4"/>
  <c r="S499" i="4"/>
  <c r="G500" i="4"/>
  <c r="N500" i="4" l="1"/>
  <c r="H500" i="4"/>
  <c r="I500" i="4" s="1"/>
  <c r="B500" i="4" l="1"/>
  <c r="E501" i="4"/>
  <c r="O500" i="4"/>
  <c r="Q500" i="4" s="1"/>
  <c r="R500" i="4" s="1"/>
  <c r="S500" i="4" l="1"/>
  <c r="T500" i="4"/>
  <c r="U500" i="4"/>
  <c r="G501" i="4"/>
  <c r="N501" i="4" l="1"/>
  <c r="H501" i="4"/>
  <c r="I501" i="4" s="1"/>
  <c r="B501" i="4" l="1"/>
  <c r="E502" i="4"/>
  <c r="O501" i="4"/>
  <c r="Q501" i="4" s="1"/>
  <c r="R501" i="4" s="1"/>
  <c r="T501" i="4" l="1"/>
  <c r="U501" i="4"/>
  <c r="S501" i="4"/>
  <c r="G502" i="4"/>
  <c r="N502" i="4" l="1"/>
  <c r="H502" i="4"/>
  <c r="I502" i="4" s="1"/>
  <c r="B502" i="4" l="1"/>
  <c r="E503" i="4"/>
  <c r="O502" i="4"/>
  <c r="Q502" i="4" s="1"/>
  <c r="R502" i="4" s="1"/>
  <c r="U502" i="4" l="1"/>
  <c r="S502" i="4"/>
  <c r="T502" i="4"/>
  <c r="G503" i="4"/>
  <c r="N503" i="4" l="1"/>
  <c r="H503" i="4"/>
  <c r="I503" i="4" s="1"/>
  <c r="E504" i="4" l="1"/>
  <c r="B503" i="4"/>
  <c r="O503" i="4"/>
  <c r="Q503" i="4" s="1"/>
  <c r="R503" i="4" s="1"/>
  <c r="U503" i="4" l="1"/>
  <c r="T503" i="4"/>
  <c r="S503" i="4"/>
  <c r="G504" i="4"/>
  <c r="N504" i="4" l="1"/>
  <c r="H504" i="4"/>
  <c r="I504" i="4" s="1"/>
  <c r="B504" i="4" l="1"/>
  <c r="E505" i="4"/>
  <c r="O504" i="4"/>
  <c r="Q504" i="4" s="1"/>
  <c r="R504" i="4" s="1"/>
  <c r="S504" i="4" l="1"/>
  <c r="T504" i="4"/>
  <c r="U504" i="4"/>
  <c r="G505" i="4"/>
  <c r="N505" i="4" l="1"/>
  <c r="H505" i="4"/>
  <c r="I505" i="4" s="1"/>
  <c r="B505" i="4" l="1"/>
  <c r="E506" i="4"/>
  <c r="O505" i="4"/>
  <c r="Q505" i="4" s="1"/>
  <c r="R505" i="4" s="1"/>
  <c r="S505" i="4" l="1"/>
  <c r="U505" i="4"/>
  <c r="T505" i="4"/>
  <c r="G506" i="4"/>
  <c r="N506" i="4" l="1"/>
  <c r="H506" i="4"/>
  <c r="I506" i="4" s="1"/>
  <c r="E507" i="4" l="1"/>
  <c r="B506" i="4"/>
  <c r="O506" i="4"/>
  <c r="Q506" i="4" s="1"/>
  <c r="R506" i="4" s="1"/>
  <c r="U506" i="4" l="1"/>
  <c r="T506" i="4"/>
  <c r="S506" i="4"/>
  <c r="G507" i="4"/>
  <c r="N507" i="4" l="1"/>
  <c r="H507" i="4"/>
  <c r="I507" i="4" s="1"/>
  <c r="E508" i="4" l="1"/>
  <c r="B507" i="4"/>
  <c r="O507" i="4"/>
  <c r="Q507" i="4" s="1"/>
  <c r="R507" i="4" s="1"/>
  <c r="U507" i="4" l="1"/>
  <c r="T507" i="4"/>
  <c r="S507" i="4"/>
  <c r="G508" i="4"/>
  <c r="N508" i="4" l="1"/>
  <c r="H508" i="4"/>
  <c r="I508" i="4" s="1"/>
  <c r="B508" i="4" l="1"/>
  <c r="E509" i="4"/>
  <c r="O508" i="4"/>
  <c r="Q508" i="4" s="1"/>
  <c r="R508" i="4" s="1"/>
  <c r="S508" i="4" l="1"/>
  <c r="T508" i="4"/>
  <c r="U508" i="4"/>
  <c r="G509" i="4"/>
  <c r="N509" i="4" l="1"/>
  <c r="H509" i="4"/>
  <c r="I509" i="4" s="1"/>
  <c r="B509" i="4" l="1"/>
  <c r="E510" i="4"/>
  <c r="O509" i="4"/>
  <c r="Q509" i="4" s="1"/>
  <c r="R509" i="4" s="1"/>
  <c r="T509" i="4" l="1"/>
  <c r="U509" i="4"/>
  <c r="S509" i="4"/>
  <c r="G510" i="4"/>
  <c r="N510" i="4" l="1"/>
  <c r="H510" i="4"/>
  <c r="I510" i="4" s="1"/>
  <c r="B510" i="4" l="1"/>
  <c r="E511" i="4"/>
  <c r="O510" i="4"/>
  <c r="Q510" i="4" s="1"/>
  <c r="R510" i="4" s="1"/>
  <c r="U510" i="4" l="1"/>
  <c r="S510" i="4"/>
  <c r="T510" i="4"/>
  <c r="G511" i="4"/>
  <c r="N511" i="4" l="1"/>
  <c r="H511" i="4"/>
  <c r="I511" i="4" s="1"/>
  <c r="B511" i="4" l="1"/>
  <c r="E512" i="4"/>
  <c r="O511" i="4"/>
  <c r="Q511" i="4" s="1"/>
  <c r="R511" i="4" s="1"/>
  <c r="U511" i="4" l="1"/>
  <c r="S511" i="4"/>
  <c r="T511" i="4"/>
  <c r="G512" i="4"/>
  <c r="N512" i="4" l="1"/>
  <c r="H512" i="4"/>
  <c r="I512" i="4" s="1"/>
  <c r="B512" i="4" l="1"/>
  <c r="E513" i="4"/>
  <c r="O512" i="4"/>
  <c r="Q512" i="4" s="1"/>
  <c r="R512" i="4" s="1"/>
  <c r="T512" i="4" l="1"/>
  <c r="S512" i="4"/>
  <c r="U512" i="4"/>
  <c r="G513" i="4"/>
  <c r="N513" i="4" l="1"/>
  <c r="H513" i="4"/>
  <c r="I513" i="4" s="1"/>
  <c r="B513" i="4" l="1"/>
  <c r="E514" i="4"/>
  <c r="O513" i="4"/>
  <c r="Q513" i="4" s="1"/>
  <c r="R513" i="4" s="1"/>
  <c r="S513" i="4" l="1"/>
  <c r="U513" i="4"/>
  <c r="T513" i="4"/>
  <c r="G514" i="4"/>
  <c r="N514" i="4" l="1"/>
  <c r="H514" i="4"/>
  <c r="I514" i="4" s="1"/>
  <c r="E515" i="4" l="1"/>
  <c r="B514" i="4"/>
  <c r="O514" i="4"/>
  <c r="Q514" i="4" s="1"/>
  <c r="R514" i="4" s="1"/>
  <c r="U514" i="4" l="1"/>
  <c r="T514" i="4"/>
  <c r="S514" i="4"/>
  <c r="G515" i="4"/>
  <c r="N515" i="4" l="1"/>
  <c r="H515" i="4"/>
  <c r="I515" i="4" s="1"/>
  <c r="B515" i="4" l="1"/>
  <c r="E516" i="4"/>
  <c r="O515" i="4"/>
  <c r="Q515" i="4" s="1"/>
  <c r="R515" i="4" s="1"/>
  <c r="U515" i="4" l="1"/>
  <c r="S515" i="4"/>
  <c r="T515" i="4"/>
  <c r="G516" i="4"/>
  <c r="N516" i="4" l="1"/>
  <c r="H516" i="4"/>
  <c r="I516" i="4" s="1"/>
  <c r="B516" i="4" l="1"/>
  <c r="E517" i="4"/>
  <c r="O516" i="4"/>
  <c r="Q516" i="4" s="1"/>
  <c r="R516" i="4" s="1"/>
  <c r="S516" i="4" l="1"/>
  <c r="T516" i="4"/>
  <c r="U516" i="4"/>
  <c r="G517" i="4"/>
  <c r="N517" i="4" l="1"/>
  <c r="H517" i="4"/>
  <c r="I517" i="4" s="1"/>
  <c r="B517" i="4" l="1"/>
  <c r="E518" i="4"/>
  <c r="O517" i="4"/>
  <c r="Q517" i="4" s="1"/>
  <c r="R517" i="4" s="1"/>
  <c r="T517" i="4" l="1"/>
  <c r="U517" i="4"/>
  <c r="S517" i="4"/>
  <c r="G518" i="4"/>
  <c r="N518" i="4" l="1"/>
  <c r="H518" i="4"/>
  <c r="I518" i="4" s="1"/>
  <c r="E519" i="4" l="1"/>
  <c r="B518" i="4"/>
  <c r="O518" i="4"/>
  <c r="Q518" i="4" s="1"/>
  <c r="R518" i="4" s="1"/>
  <c r="U518" i="4" l="1"/>
  <c r="T518" i="4"/>
  <c r="S518" i="4"/>
  <c r="G519" i="4"/>
  <c r="N519" i="4" l="1"/>
  <c r="H519" i="4"/>
  <c r="I519" i="4" s="1"/>
  <c r="E520" i="4" l="1"/>
  <c r="B519" i="4"/>
  <c r="O519" i="4"/>
  <c r="Q519" i="4" s="1"/>
  <c r="R519" i="4" s="1"/>
  <c r="U519" i="4" l="1"/>
  <c r="T519" i="4"/>
  <c r="S519" i="4"/>
  <c r="G520" i="4"/>
  <c r="N520" i="4" l="1"/>
  <c r="H520" i="4"/>
  <c r="I520" i="4" s="1"/>
  <c r="B520" i="4" l="1"/>
  <c r="E521" i="4"/>
  <c r="O520" i="4"/>
  <c r="Q520" i="4" s="1"/>
  <c r="R520" i="4" s="1"/>
  <c r="T520" i="4" l="1"/>
  <c r="S520" i="4"/>
  <c r="U520" i="4"/>
  <c r="G521" i="4"/>
  <c r="N521" i="4" l="1"/>
  <c r="H521" i="4"/>
  <c r="I521" i="4" s="1"/>
  <c r="B521" i="4" l="1"/>
  <c r="E522" i="4"/>
  <c r="O521" i="4"/>
  <c r="Q521" i="4" s="1"/>
  <c r="R521" i="4" s="1"/>
  <c r="T521" i="4" l="1"/>
  <c r="U521" i="4"/>
  <c r="S521" i="4"/>
  <c r="G522" i="4"/>
  <c r="N522" i="4" l="1"/>
  <c r="H522" i="4"/>
  <c r="I522" i="4" s="1"/>
  <c r="E523" i="4" l="1"/>
  <c r="B522" i="4"/>
  <c r="O522" i="4"/>
  <c r="Q522" i="4" s="1"/>
  <c r="R522" i="4" s="1"/>
  <c r="U522" i="4" l="1"/>
  <c r="T522" i="4"/>
  <c r="S522" i="4"/>
  <c r="G523" i="4"/>
  <c r="N523" i="4" l="1"/>
  <c r="H523" i="4"/>
  <c r="I523" i="4" s="1"/>
  <c r="B523" i="4" l="1"/>
  <c r="E524" i="4"/>
  <c r="O523" i="4"/>
  <c r="Q523" i="4" s="1"/>
  <c r="R523" i="4" s="1"/>
  <c r="U523" i="4" l="1"/>
  <c r="S523" i="4"/>
  <c r="T523" i="4"/>
  <c r="G524" i="4"/>
  <c r="N524" i="4" l="1"/>
  <c r="H524" i="4"/>
  <c r="I524" i="4" s="1"/>
  <c r="B524" i="4" l="1"/>
  <c r="E525" i="4"/>
  <c r="O524" i="4"/>
  <c r="Q524" i="4" s="1"/>
  <c r="R524" i="4" s="1"/>
  <c r="S524" i="4" l="1"/>
  <c r="T524" i="4"/>
  <c r="U524" i="4"/>
  <c r="G525" i="4"/>
  <c r="N525" i="4" l="1"/>
  <c r="H525" i="4"/>
  <c r="I525" i="4" s="1"/>
  <c r="B525" i="4" l="1"/>
  <c r="E526" i="4"/>
  <c r="O525" i="4"/>
  <c r="Q525" i="4" s="1"/>
  <c r="R525" i="4" s="1"/>
  <c r="S525" i="4" l="1"/>
  <c r="U525" i="4"/>
  <c r="T525" i="4"/>
  <c r="G526" i="4"/>
  <c r="N526" i="4" l="1"/>
  <c r="H526" i="4"/>
  <c r="I526" i="4" s="1"/>
  <c r="E527" i="4" l="1"/>
  <c r="B526" i="4"/>
  <c r="O526" i="4"/>
  <c r="Q526" i="4" s="1"/>
  <c r="R526" i="4" s="1"/>
  <c r="U526" i="4" l="1"/>
  <c r="T526" i="4"/>
  <c r="S526" i="4"/>
  <c r="G527" i="4"/>
  <c r="N527" i="4" l="1"/>
  <c r="H527" i="4"/>
  <c r="I527" i="4" s="1"/>
  <c r="B527" i="4" l="1"/>
  <c r="E528" i="4"/>
  <c r="O527" i="4"/>
  <c r="Q527" i="4" s="1"/>
  <c r="R527" i="4" s="1"/>
  <c r="U527" i="4" l="1"/>
  <c r="S527" i="4"/>
  <c r="T527" i="4"/>
  <c r="G528" i="4"/>
  <c r="N528" i="4" l="1"/>
  <c r="H528" i="4"/>
  <c r="I528" i="4" s="1"/>
  <c r="B528" i="4" l="1"/>
  <c r="E529" i="4"/>
  <c r="O528" i="4"/>
  <c r="Q528" i="4" s="1"/>
  <c r="R528" i="4" s="1"/>
  <c r="S528" i="4" l="1"/>
  <c r="T528" i="4"/>
  <c r="U528" i="4"/>
  <c r="G529" i="4"/>
  <c r="N529" i="4" l="1"/>
  <c r="H529" i="4"/>
  <c r="I529" i="4" s="1"/>
  <c r="B529" i="4" l="1"/>
  <c r="E530" i="4"/>
  <c r="O529" i="4"/>
  <c r="Q529" i="4" s="1"/>
  <c r="R529" i="4" s="1"/>
  <c r="T529" i="4" l="1"/>
  <c r="U529" i="4"/>
  <c r="S529" i="4"/>
  <c r="G530" i="4"/>
  <c r="N530" i="4" l="1"/>
  <c r="H530" i="4"/>
  <c r="I530" i="4" s="1"/>
  <c r="E531" i="4" l="1"/>
  <c r="B530" i="4"/>
  <c r="O530" i="4"/>
  <c r="Q530" i="4" s="1"/>
  <c r="R530" i="4" s="1"/>
  <c r="U530" i="4" l="1"/>
  <c r="T530" i="4"/>
  <c r="S530" i="4"/>
  <c r="G531" i="4"/>
  <c r="N531" i="4" l="1"/>
  <c r="H531" i="4"/>
  <c r="I531" i="4" s="1"/>
  <c r="E532" i="4" l="1"/>
  <c r="B531" i="4"/>
  <c r="O531" i="4"/>
  <c r="Q531" i="4" s="1"/>
  <c r="R531" i="4" s="1"/>
  <c r="U531" i="4" l="1"/>
  <c r="T531" i="4"/>
  <c r="S531" i="4"/>
  <c r="G532" i="4"/>
  <c r="N532" i="4" l="1"/>
  <c r="H532" i="4"/>
  <c r="I532" i="4" s="1"/>
  <c r="B532" i="4" l="1"/>
  <c r="E533" i="4"/>
  <c r="O532" i="4"/>
  <c r="Q532" i="4" s="1"/>
  <c r="R532" i="4" s="1"/>
  <c r="S532" i="4" l="1"/>
  <c r="T532" i="4"/>
  <c r="U532" i="4"/>
  <c r="G533" i="4"/>
  <c r="N533" i="4" l="1"/>
  <c r="H533" i="4"/>
  <c r="I533" i="4" s="1"/>
  <c r="B533" i="4" l="1"/>
  <c r="E534" i="4"/>
  <c r="O533" i="4"/>
  <c r="Q533" i="4" s="1"/>
  <c r="R533" i="4" s="1"/>
  <c r="S533" i="4" l="1"/>
  <c r="U533" i="4"/>
  <c r="T533" i="4"/>
  <c r="G534" i="4"/>
  <c r="N534" i="4" l="1"/>
  <c r="H534" i="4"/>
  <c r="I534" i="4" s="1"/>
  <c r="B534" i="4" l="1"/>
  <c r="E535" i="4"/>
  <c r="O534" i="4"/>
  <c r="Q534" i="4" s="1"/>
  <c r="R534" i="4" s="1"/>
  <c r="U534" i="4" l="1"/>
  <c r="S534" i="4"/>
  <c r="T534" i="4"/>
  <c r="G535" i="4"/>
  <c r="N535" i="4" l="1"/>
  <c r="H535" i="4"/>
  <c r="I535" i="4" s="1"/>
  <c r="E536" i="4" l="1"/>
  <c r="B535" i="4"/>
  <c r="O535" i="4"/>
  <c r="Q535" i="4" s="1"/>
  <c r="R535" i="4" s="1"/>
  <c r="U535" i="4" l="1"/>
  <c r="T535" i="4"/>
  <c r="S535" i="4"/>
  <c r="G536" i="4"/>
  <c r="N536" i="4" l="1"/>
  <c r="H536" i="4"/>
  <c r="I536" i="4" s="1"/>
  <c r="B536" i="4" l="1"/>
  <c r="E537" i="4"/>
  <c r="O536" i="4"/>
  <c r="Q536" i="4" s="1"/>
  <c r="R536" i="4" s="1"/>
  <c r="S536" i="4" l="1"/>
  <c r="T536" i="4"/>
  <c r="U536" i="4"/>
  <c r="G537" i="4"/>
  <c r="N537" i="4" l="1"/>
  <c r="H537" i="4"/>
  <c r="I537" i="4" s="1"/>
  <c r="B537" i="4" l="1"/>
  <c r="E538" i="4"/>
  <c r="O537" i="4"/>
  <c r="Q537" i="4" s="1"/>
  <c r="R537" i="4" s="1"/>
  <c r="T537" i="4" l="1"/>
  <c r="U537" i="4"/>
  <c r="S537" i="4"/>
  <c r="G538" i="4"/>
  <c r="N538" i="4" l="1"/>
  <c r="H538" i="4"/>
  <c r="I538" i="4" s="1"/>
  <c r="E539" i="4" l="1"/>
  <c r="B538" i="4"/>
  <c r="O538" i="4"/>
  <c r="Q538" i="4" s="1"/>
  <c r="R538" i="4" s="1"/>
  <c r="U538" i="4" l="1"/>
  <c r="T538" i="4"/>
  <c r="S538" i="4"/>
  <c r="G539" i="4"/>
  <c r="N539" i="4" l="1"/>
  <c r="H539" i="4"/>
  <c r="I539" i="4" s="1"/>
  <c r="B539" i="4" l="1"/>
  <c r="E540" i="4"/>
  <c r="O539" i="4"/>
  <c r="Q539" i="4" s="1"/>
  <c r="R539" i="4" s="1"/>
  <c r="U539" i="4" l="1"/>
  <c r="S539" i="4"/>
  <c r="T539" i="4"/>
  <c r="G540" i="4"/>
  <c r="N540" i="4" l="1"/>
  <c r="H540" i="4"/>
  <c r="I540" i="4" s="1"/>
  <c r="B540" i="4" l="1"/>
  <c r="E541" i="4"/>
  <c r="O540" i="4"/>
  <c r="Q540" i="4" s="1"/>
  <c r="R540" i="4" s="1"/>
  <c r="T540" i="4" l="1"/>
  <c r="S540" i="4"/>
  <c r="U540" i="4"/>
  <c r="G541" i="4"/>
  <c r="N541" i="4" l="1"/>
  <c r="H541" i="4"/>
  <c r="I541" i="4" s="1"/>
  <c r="B541" i="4" l="1"/>
  <c r="E542" i="4"/>
  <c r="O541" i="4"/>
  <c r="Q541" i="4" s="1"/>
  <c r="R541" i="4" s="1"/>
  <c r="S541" i="4" l="1"/>
  <c r="U541" i="4"/>
  <c r="T541" i="4"/>
  <c r="G542" i="4"/>
  <c r="N542" i="4" l="1"/>
  <c r="H542" i="4"/>
  <c r="I542" i="4" s="1"/>
  <c r="E543" i="4" l="1"/>
  <c r="B542" i="4"/>
  <c r="O542" i="4"/>
  <c r="Q542" i="4" s="1"/>
  <c r="R542" i="4" s="1"/>
  <c r="U542" i="4" l="1"/>
  <c r="T542" i="4"/>
  <c r="S542" i="4"/>
  <c r="G543" i="4"/>
  <c r="N543" i="4" l="1"/>
  <c r="H543" i="4"/>
  <c r="I543" i="4" s="1"/>
  <c r="E544" i="4" l="1"/>
  <c r="B543" i="4"/>
  <c r="O543" i="4"/>
  <c r="Q543" i="4" s="1"/>
  <c r="R543" i="4" s="1"/>
  <c r="U543" i="4" l="1"/>
  <c r="T543" i="4"/>
  <c r="S543" i="4"/>
  <c r="G544" i="4"/>
  <c r="N544" i="4" l="1"/>
  <c r="H544" i="4"/>
  <c r="I544" i="4" s="1"/>
  <c r="B544" i="4" l="1"/>
  <c r="E545" i="4"/>
  <c r="O544" i="4"/>
  <c r="Q544" i="4" s="1"/>
  <c r="R544" i="4" s="1"/>
  <c r="S544" i="4" l="1"/>
  <c r="T544" i="4"/>
  <c r="U544" i="4"/>
  <c r="G545" i="4"/>
  <c r="N545" i="4" l="1"/>
  <c r="H545" i="4"/>
  <c r="I545" i="4" s="1"/>
  <c r="B545" i="4" l="1"/>
  <c r="E546" i="4"/>
  <c r="O545" i="4"/>
  <c r="Q545" i="4" s="1"/>
  <c r="R545" i="4" s="1"/>
  <c r="S545" i="4" l="1"/>
  <c r="U545" i="4"/>
  <c r="T545" i="4"/>
  <c r="G546" i="4"/>
  <c r="N546" i="4" l="1"/>
  <c r="H546" i="4"/>
  <c r="I546" i="4" s="1"/>
  <c r="B546" i="4" l="1"/>
  <c r="E547" i="4"/>
  <c r="O546" i="4"/>
  <c r="Q546" i="4" s="1"/>
  <c r="R546" i="4" s="1"/>
  <c r="U546" i="4" l="1"/>
  <c r="T546" i="4"/>
  <c r="S546" i="4"/>
  <c r="G547" i="4"/>
  <c r="N547" i="4" l="1"/>
  <c r="H547" i="4"/>
  <c r="I547" i="4" s="1"/>
  <c r="E548" i="4" l="1"/>
  <c r="B547" i="4"/>
  <c r="O547" i="4"/>
  <c r="Q547" i="4" s="1"/>
  <c r="R547" i="4" s="1"/>
  <c r="U547" i="4" l="1"/>
  <c r="S547" i="4"/>
  <c r="T547" i="4"/>
  <c r="G548" i="4"/>
  <c r="N548" i="4" l="1"/>
  <c r="H548" i="4"/>
  <c r="I548" i="4" s="1"/>
  <c r="B548" i="4" l="1"/>
  <c r="E549" i="4"/>
  <c r="O548" i="4"/>
  <c r="Q548" i="4" s="1"/>
  <c r="R548" i="4" s="1"/>
  <c r="T548" i="4" l="1"/>
  <c r="S548" i="4"/>
  <c r="U548" i="4"/>
  <c r="G549" i="4"/>
  <c r="N549" i="4" l="1"/>
  <c r="H549" i="4"/>
  <c r="I549" i="4" s="1"/>
  <c r="B549" i="4" l="1"/>
  <c r="E550" i="4"/>
  <c r="O549" i="4"/>
  <c r="Q549" i="4" s="1"/>
  <c r="R549" i="4" s="1"/>
  <c r="T549" i="4" l="1"/>
  <c r="U549" i="4"/>
  <c r="S549" i="4"/>
  <c r="G550" i="4"/>
  <c r="N550" i="4" l="1"/>
  <c r="H550" i="4"/>
  <c r="I550" i="4" s="1"/>
  <c r="E551" i="4" l="1"/>
  <c r="B550" i="4"/>
  <c r="O550" i="4"/>
  <c r="Q550" i="4" s="1"/>
  <c r="R550" i="4" s="1"/>
  <c r="U550" i="4" l="1"/>
  <c r="S550" i="4"/>
  <c r="T550" i="4"/>
  <c r="G551" i="4"/>
  <c r="N551" i="4" l="1"/>
  <c r="H551" i="4"/>
  <c r="I551" i="4" s="1"/>
  <c r="B551" i="4" l="1"/>
  <c r="E552" i="4"/>
  <c r="O551" i="4"/>
  <c r="Q551" i="4" s="1"/>
  <c r="R551" i="4" s="1"/>
  <c r="U551" i="4" l="1"/>
  <c r="T551" i="4"/>
  <c r="S551" i="4"/>
  <c r="G552" i="4"/>
  <c r="N552" i="4" l="1"/>
  <c r="H552" i="4"/>
  <c r="I552" i="4" s="1"/>
  <c r="B552" i="4" l="1"/>
  <c r="E553" i="4"/>
  <c r="O552" i="4"/>
  <c r="Q552" i="4" s="1"/>
  <c r="R552" i="4" s="1"/>
  <c r="S552" i="4" l="1"/>
  <c r="T552" i="4"/>
  <c r="U552" i="4"/>
  <c r="G553" i="4"/>
  <c r="N553" i="4" l="1"/>
  <c r="H553" i="4"/>
  <c r="I553" i="4" s="1"/>
  <c r="B553" i="4" l="1"/>
  <c r="E554" i="4"/>
  <c r="O553" i="4"/>
  <c r="Q553" i="4" s="1"/>
  <c r="R553" i="4" s="1"/>
  <c r="S553" i="4" l="1"/>
  <c r="U553" i="4"/>
  <c r="T553" i="4"/>
  <c r="G554" i="4"/>
  <c r="N554" i="4" l="1"/>
  <c r="H554" i="4"/>
  <c r="I554" i="4" s="1"/>
  <c r="B554" i="4" l="1"/>
  <c r="E555" i="4"/>
  <c r="O554" i="4"/>
  <c r="Q554" i="4" s="1"/>
  <c r="R554" i="4" s="1"/>
  <c r="U554" i="4" l="1"/>
  <c r="T554" i="4"/>
  <c r="S554" i="4"/>
  <c r="G555" i="4"/>
  <c r="N555" i="4" l="1"/>
  <c r="H555" i="4"/>
  <c r="I555" i="4" s="1"/>
  <c r="E556" i="4" l="1"/>
  <c r="B555" i="4"/>
  <c r="O555" i="4"/>
  <c r="Q555" i="4" s="1"/>
  <c r="R555" i="4" s="1"/>
  <c r="U555" i="4" l="1"/>
  <c r="S555" i="4"/>
  <c r="T555" i="4"/>
  <c r="G556" i="4"/>
  <c r="N556" i="4" l="1"/>
  <c r="H556" i="4"/>
  <c r="I556" i="4" s="1"/>
  <c r="B556" i="4" l="1"/>
  <c r="E557" i="4"/>
  <c r="O556" i="4"/>
  <c r="Q556" i="4" s="1"/>
  <c r="R556" i="4" s="1"/>
  <c r="T556" i="4" l="1"/>
  <c r="S556" i="4"/>
  <c r="U556" i="4"/>
  <c r="G557" i="4"/>
  <c r="N557" i="4" l="1"/>
  <c r="H557" i="4"/>
  <c r="I557" i="4" s="1"/>
  <c r="B557" i="4" l="1"/>
  <c r="E558" i="4"/>
  <c r="O557" i="4"/>
  <c r="Q557" i="4" s="1"/>
  <c r="R557" i="4" s="1"/>
  <c r="T557" i="4" l="1"/>
  <c r="U557" i="4"/>
  <c r="S557" i="4"/>
  <c r="G558" i="4"/>
  <c r="N558" i="4" l="1"/>
  <c r="H558" i="4"/>
  <c r="I558" i="4" s="1"/>
  <c r="B558" i="4" l="1"/>
  <c r="E559" i="4"/>
  <c r="O558" i="4"/>
  <c r="Q558" i="4" s="1"/>
  <c r="R558" i="4" s="1"/>
  <c r="U558" i="4" l="1"/>
  <c r="T558" i="4"/>
  <c r="S558" i="4"/>
  <c r="G559" i="4"/>
  <c r="N559" i="4" l="1"/>
  <c r="H559" i="4"/>
  <c r="I559" i="4" s="1"/>
  <c r="E560" i="4" l="1"/>
  <c r="B559" i="4"/>
  <c r="O559" i="4"/>
  <c r="Q559" i="4" s="1"/>
  <c r="R559" i="4" s="1"/>
  <c r="U559" i="4" l="1"/>
  <c r="S559" i="4"/>
  <c r="T559" i="4"/>
  <c r="G560" i="4"/>
  <c r="N560" i="4" l="1"/>
  <c r="H560" i="4"/>
  <c r="I560" i="4" s="1"/>
  <c r="B560" i="4" l="1"/>
  <c r="E561" i="4"/>
  <c r="O560" i="4"/>
  <c r="Q560" i="4" s="1"/>
  <c r="R560" i="4" s="1"/>
  <c r="T560" i="4" l="1"/>
  <c r="S560" i="4"/>
  <c r="U560" i="4"/>
  <c r="G561" i="4"/>
  <c r="N561" i="4" l="1"/>
  <c r="H561" i="4"/>
  <c r="I561" i="4" s="1"/>
  <c r="B561" i="4" l="1"/>
  <c r="E562" i="4"/>
  <c r="O561" i="4"/>
  <c r="Q561" i="4" s="1"/>
  <c r="R561" i="4" s="1"/>
  <c r="S561" i="4" l="1"/>
  <c r="U561" i="4"/>
  <c r="T561" i="4"/>
  <c r="G562" i="4"/>
  <c r="N562" i="4" l="1"/>
  <c r="H562" i="4"/>
  <c r="I562" i="4" s="1"/>
  <c r="B562" i="4" l="1"/>
  <c r="E563" i="4"/>
  <c r="O562" i="4"/>
  <c r="Q562" i="4" s="1"/>
  <c r="R562" i="4" s="1"/>
  <c r="U562" i="4" l="1"/>
  <c r="T562" i="4"/>
  <c r="S562" i="4"/>
  <c r="G563" i="4"/>
  <c r="N563" i="4" l="1"/>
  <c r="H563" i="4"/>
  <c r="I563" i="4" s="1"/>
  <c r="B563" i="4" l="1"/>
  <c r="E564" i="4"/>
  <c r="O563" i="4"/>
  <c r="Q563" i="4" s="1"/>
  <c r="R563" i="4" s="1"/>
  <c r="U563" i="4" l="1"/>
  <c r="T563" i="4"/>
  <c r="S563" i="4"/>
  <c r="G564" i="4"/>
  <c r="N564" i="4" l="1"/>
  <c r="H564" i="4"/>
  <c r="I564" i="4" s="1"/>
  <c r="B564" i="4" l="1"/>
  <c r="E565" i="4"/>
  <c r="O564" i="4"/>
  <c r="Q564" i="4" s="1"/>
  <c r="R564" i="4" s="1"/>
  <c r="S564" i="4" l="1"/>
  <c r="T564" i="4"/>
  <c r="U564" i="4"/>
  <c r="G565" i="4"/>
  <c r="N565" i="4" l="1"/>
  <c r="H565" i="4"/>
  <c r="I565" i="4" s="1"/>
  <c r="B565" i="4" l="1"/>
  <c r="E566" i="4"/>
  <c r="O565" i="4"/>
  <c r="Q565" i="4" s="1"/>
  <c r="R565" i="4" s="1"/>
  <c r="T565" i="4" l="1"/>
  <c r="U565" i="4"/>
  <c r="S565" i="4"/>
  <c r="G566" i="4"/>
  <c r="N566" i="4" l="1"/>
  <c r="H566" i="4"/>
  <c r="I566" i="4" s="1"/>
  <c r="B566" i="4" l="1"/>
  <c r="E567" i="4"/>
  <c r="O566" i="4"/>
  <c r="Q566" i="4" s="1"/>
  <c r="R566" i="4" s="1"/>
  <c r="U566" i="4" l="1"/>
  <c r="T566" i="4"/>
  <c r="S566" i="4"/>
  <c r="G567" i="4"/>
  <c r="N567" i="4" l="1"/>
  <c r="H567" i="4"/>
  <c r="I567" i="4" s="1"/>
  <c r="B567" i="4" l="1"/>
  <c r="E568" i="4"/>
  <c r="O567" i="4"/>
  <c r="Q567" i="4" s="1"/>
  <c r="R567" i="4" s="1"/>
  <c r="U567" i="4" l="1"/>
  <c r="T567" i="4"/>
  <c r="S567" i="4"/>
  <c r="G568" i="4"/>
  <c r="N568" i="4" l="1"/>
  <c r="H568" i="4"/>
  <c r="I568" i="4" s="1"/>
  <c r="B568" i="4" l="1"/>
  <c r="E569" i="4"/>
  <c r="O568" i="4"/>
  <c r="Q568" i="4" s="1"/>
  <c r="R568" i="4" s="1"/>
  <c r="S568" i="4" l="1"/>
  <c r="T568" i="4"/>
  <c r="U568" i="4"/>
  <c r="G569" i="4"/>
  <c r="N569" i="4" l="1"/>
  <c r="H569" i="4"/>
  <c r="I569" i="4" s="1"/>
  <c r="B569" i="4" l="1"/>
  <c r="E570" i="4"/>
  <c r="O569" i="4"/>
  <c r="Q569" i="4" s="1"/>
  <c r="R569" i="4" s="1"/>
  <c r="T569" i="4" l="1"/>
  <c r="U569" i="4"/>
  <c r="S569" i="4"/>
  <c r="G570" i="4"/>
  <c r="N570" i="4" l="1"/>
  <c r="H570" i="4"/>
  <c r="I570" i="4" s="1"/>
  <c r="B570" i="4" l="1"/>
  <c r="E571" i="4"/>
  <c r="O570" i="4"/>
  <c r="Q570" i="4" s="1"/>
  <c r="R570" i="4" s="1"/>
  <c r="U570" i="4" l="1"/>
  <c r="S570" i="4"/>
  <c r="T570" i="4"/>
  <c r="G571" i="4"/>
  <c r="N571" i="4" l="1"/>
  <c r="H571" i="4"/>
  <c r="I571" i="4" s="1"/>
  <c r="B571" i="4" l="1"/>
  <c r="E572" i="4"/>
  <c r="O571" i="4"/>
  <c r="Q571" i="4" s="1"/>
  <c r="R571" i="4" s="1"/>
  <c r="U571" i="4" l="1"/>
  <c r="T571" i="4"/>
  <c r="S571" i="4"/>
  <c r="G572" i="4"/>
  <c r="N572" i="4" l="1"/>
  <c r="H572" i="4"/>
  <c r="I572" i="4" s="1"/>
  <c r="B572" i="4" l="1"/>
  <c r="E573" i="4"/>
  <c r="O572" i="4"/>
  <c r="Q572" i="4" s="1"/>
  <c r="R572" i="4" s="1"/>
  <c r="T572" i="4" l="1"/>
  <c r="S572" i="4"/>
  <c r="U572" i="4"/>
  <c r="G573" i="4"/>
  <c r="N573" i="4" l="1"/>
  <c r="H573" i="4"/>
  <c r="I573" i="4" s="1"/>
  <c r="B573" i="4" l="1"/>
  <c r="E574" i="4"/>
  <c r="O573" i="4"/>
  <c r="Q573" i="4" s="1"/>
  <c r="R573" i="4" s="1"/>
  <c r="S573" i="4" l="1"/>
  <c r="U573" i="4"/>
  <c r="T573" i="4"/>
  <c r="G574" i="4"/>
  <c r="N574" i="4" l="1"/>
  <c r="H574" i="4"/>
  <c r="I574" i="4" s="1"/>
  <c r="E575" i="4" l="1"/>
  <c r="B574" i="4"/>
  <c r="O574" i="4"/>
  <c r="Q574" i="4" s="1"/>
  <c r="R574" i="4" s="1"/>
  <c r="U574" i="4" l="1"/>
  <c r="S574" i="4"/>
  <c r="T574" i="4"/>
  <c r="G575" i="4"/>
  <c r="N575" i="4" l="1"/>
  <c r="H575" i="4"/>
  <c r="I575" i="4" s="1"/>
  <c r="E576" i="4" l="1"/>
  <c r="B575" i="4"/>
  <c r="O575" i="4"/>
  <c r="Q575" i="4" s="1"/>
  <c r="R575" i="4" s="1"/>
  <c r="U575" i="4" l="1"/>
  <c r="S575" i="4"/>
  <c r="T575" i="4"/>
  <c r="G576" i="4"/>
  <c r="N576" i="4" l="1"/>
  <c r="H576" i="4"/>
  <c r="I576" i="4" s="1"/>
  <c r="B576" i="4" l="1"/>
  <c r="E577" i="4"/>
  <c r="O576" i="4"/>
  <c r="Q576" i="4" s="1"/>
  <c r="R576" i="4" s="1"/>
  <c r="S576" i="4" l="1"/>
  <c r="T576" i="4"/>
  <c r="U576" i="4"/>
  <c r="G577" i="4"/>
  <c r="N577" i="4" l="1"/>
  <c r="H577" i="4"/>
  <c r="I577" i="4" s="1"/>
  <c r="B577" i="4" l="1"/>
  <c r="E578" i="4"/>
  <c r="O577" i="4"/>
  <c r="Q577" i="4" s="1"/>
  <c r="R577" i="4" s="1"/>
  <c r="T577" i="4" l="1"/>
  <c r="U577" i="4"/>
  <c r="S577" i="4"/>
  <c r="G578" i="4"/>
  <c r="N578" i="4" l="1"/>
  <c r="H578" i="4"/>
  <c r="I578" i="4" s="1"/>
  <c r="E579" i="4" l="1"/>
  <c r="B578" i="4"/>
  <c r="O578" i="4"/>
  <c r="Q578" i="4" s="1"/>
  <c r="R578" i="4" s="1"/>
  <c r="U578" i="4" l="1"/>
  <c r="S578" i="4"/>
  <c r="T578" i="4"/>
  <c r="G579" i="4"/>
  <c r="N579" i="4" l="1"/>
  <c r="H579" i="4"/>
  <c r="I579" i="4" s="1"/>
  <c r="B579" i="4" l="1"/>
  <c r="E580" i="4"/>
  <c r="O579" i="4"/>
  <c r="Q579" i="4" s="1"/>
  <c r="R579" i="4" s="1"/>
  <c r="U579" i="4" l="1"/>
  <c r="T579" i="4"/>
  <c r="S579" i="4"/>
  <c r="G580" i="4"/>
  <c r="N580" i="4" l="1"/>
  <c r="H580" i="4"/>
  <c r="I580" i="4" s="1"/>
  <c r="B580" i="4" l="1"/>
  <c r="E581" i="4"/>
  <c r="O580" i="4"/>
  <c r="Q580" i="4" s="1"/>
  <c r="R580" i="4" s="1"/>
  <c r="S580" i="4" l="1"/>
  <c r="T580" i="4"/>
  <c r="U580" i="4"/>
  <c r="G581" i="4"/>
  <c r="N581" i="4" l="1"/>
  <c r="H581" i="4"/>
  <c r="I581" i="4" s="1"/>
  <c r="B581" i="4" l="1"/>
  <c r="E582" i="4"/>
  <c r="O581" i="4"/>
  <c r="Q581" i="4" s="1"/>
  <c r="R581" i="4" s="1"/>
  <c r="T581" i="4" l="1"/>
  <c r="U581" i="4"/>
  <c r="S581" i="4"/>
  <c r="G582" i="4"/>
  <c r="N582" i="4" l="1"/>
  <c r="H582" i="4"/>
  <c r="I582" i="4" s="1"/>
  <c r="B582" i="4" l="1"/>
  <c r="E583" i="4"/>
  <c r="O582" i="4"/>
  <c r="Q582" i="4" s="1"/>
  <c r="R582" i="4" s="1"/>
  <c r="U582" i="4" l="1"/>
  <c r="T582" i="4"/>
  <c r="S582" i="4"/>
  <c r="G583" i="4"/>
  <c r="N583" i="4" l="1"/>
  <c r="H583" i="4"/>
  <c r="I583" i="4" s="1"/>
  <c r="E584" i="4" l="1"/>
  <c r="B583" i="4"/>
  <c r="O583" i="4"/>
  <c r="Q583" i="4" s="1"/>
  <c r="R583" i="4" s="1"/>
  <c r="U583" i="4" l="1"/>
  <c r="S583" i="4"/>
  <c r="T583" i="4"/>
  <c r="G584" i="4"/>
  <c r="N584" i="4" l="1"/>
  <c r="H584" i="4"/>
  <c r="I584" i="4" s="1"/>
  <c r="B584" i="4" l="1"/>
  <c r="E585" i="4"/>
  <c r="O584" i="4"/>
  <c r="Q584" i="4" s="1"/>
  <c r="R584" i="4" s="1"/>
  <c r="S584" i="4" l="1"/>
  <c r="T584" i="4"/>
  <c r="U584" i="4"/>
  <c r="G585" i="4"/>
  <c r="N585" i="4" l="1"/>
  <c r="H585" i="4"/>
  <c r="I585" i="4" s="1"/>
  <c r="B585" i="4" l="1"/>
  <c r="E586" i="4"/>
  <c r="O585" i="4"/>
  <c r="Q585" i="4" s="1"/>
  <c r="R585" i="4" s="1"/>
  <c r="T585" i="4" l="1"/>
  <c r="U585" i="4"/>
  <c r="S585" i="4"/>
  <c r="G586" i="4"/>
  <c r="N586" i="4" l="1"/>
  <c r="H586" i="4"/>
  <c r="I586" i="4" s="1"/>
  <c r="B586" i="4" l="1"/>
  <c r="E587" i="4"/>
  <c r="O586" i="4"/>
  <c r="Q586" i="4" s="1"/>
  <c r="R586" i="4" s="1"/>
  <c r="U586" i="4" l="1"/>
  <c r="T586" i="4"/>
  <c r="S586" i="4"/>
  <c r="G587" i="4"/>
  <c r="N587" i="4" l="1"/>
  <c r="H587" i="4"/>
  <c r="I587" i="4" s="1"/>
  <c r="E588" i="4" l="1"/>
  <c r="B587" i="4"/>
  <c r="O587" i="4"/>
  <c r="Q587" i="4" s="1"/>
  <c r="R587" i="4" s="1"/>
  <c r="U587" i="4" l="1"/>
  <c r="S587" i="4"/>
  <c r="T587" i="4"/>
  <c r="G588" i="4"/>
  <c r="N588" i="4" l="1"/>
  <c r="H588" i="4"/>
  <c r="I588" i="4" s="1"/>
  <c r="B588" i="4" l="1"/>
  <c r="E589" i="4"/>
  <c r="O588" i="4"/>
  <c r="Q588" i="4" s="1"/>
  <c r="R588" i="4" s="1"/>
  <c r="S588" i="4" l="1"/>
  <c r="T588" i="4"/>
  <c r="U588" i="4"/>
  <c r="G589" i="4"/>
  <c r="N589" i="4" l="1"/>
  <c r="H589" i="4"/>
  <c r="I589" i="4" s="1"/>
  <c r="B589" i="4" l="1"/>
  <c r="E590" i="4"/>
  <c r="O589" i="4"/>
  <c r="Q589" i="4" s="1"/>
  <c r="R589" i="4" s="1"/>
  <c r="T589" i="4" l="1"/>
  <c r="U589" i="4"/>
  <c r="S589" i="4"/>
  <c r="G590" i="4"/>
  <c r="N590" i="4" l="1"/>
  <c r="H590" i="4"/>
  <c r="I590" i="4" s="1"/>
  <c r="E591" i="4" l="1"/>
  <c r="B590" i="4"/>
  <c r="O590" i="4"/>
  <c r="Q590" i="4" s="1"/>
  <c r="R590" i="4" s="1"/>
  <c r="U590" i="4" l="1"/>
  <c r="S590" i="4"/>
  <c r="T590" i="4"/>
  <c r="G591" i="4"/>
  <c r="N591" i="4" l="1"/>
  <c r="H591" i="4"/>
  <c r="I591" i="4" s="1"/>
  <c r="E592" i="4" l="1"/>
  <c r="B591" i="4"/>
  <c r="O591" i="4"/>
  <c r="Q591" i="4" s="1"/>
  <c r="R591" i="4" s="1"/>
  <c r="T591" i="4" l="1"/>
  <c r="U591" i="4"/>
  <c r="S591" i="4"/>
  <c r="G592" i="4"/>
  <c r="N592" i="4" l="1"/>
  <c r="H592" i="4"/>
  <c r="I592" i="4" s="1"/>
  <c r="B592" i="4" l="1"/>
  <c r="E593" i="4"/>
  <c r="O592" i="4"/>
  <c r="Q592" i="4" s="1"/>
  <c r="R592" i="4" s="1"/>
  <c r="S592" i="4" l="1"/>
  <c r="T592" i="4"/>
  <c r="U592" i="4"/>
  <c r="G593" i="4"/>
  <c r="N593" i="4" l="1"/>
  <c r="H593" i="4"/>
  <c r="I593" i="4" s="1"/>
  <c r="B593" i="4" l="1"/>
  <c r="E594" i="4"/>
  <c r="O593" i="4"/>
  <c r="Q593" i="4" s="1"/>
  <c r="R593" i="4" s="1"/>
  <c r="U593" i="4" l="1"/>
  <c r="S593" i="4"/>
  <c r="T593" i="4"/>
  <c r="G594" i="4"/>
  <c r="N594" i="4" l="1"/>
  <c r="H594" i="4"/>
  <c r="I594" i="4" s="1"/>
  <c r="E595" i="4" l="1"/>
  <c r="B594" i="4"/>
  <c r="O594" i="4"/>
  <c r="Q594" i="4" s="1"/>
  <c r="R594" i="4" s="1"/>
  <c r="U594" i="4" l="1"/>
  <c r="S594" i="4"/>
  <c r="T594" i="4"/>
  <c r="G595" i="4"/>
  <c r="N595" i="4" l="1"/>
  <c r="H595" i="4"/>
  <c r="I595" i="4" s="1"/>
  <c r="E596" i="4" l="1"/>
  <c r="B595" i="4"/>
  <c r="O595" i="4"/>
  <c r="Q595" i="4" s="1"/>
  <c r="R595" i="4" s="1"/>
  <c r="T595" i="4" l="1"/>
  <c r="U595" i="4"/>
  <c r="S595" i="4"/>
  <c r="G596" i="4"/>
  <c r="N596" i="4" l="1"/>
  <c r="H596" i="4"/>
  <c r="I596" i="4" s="1"/>
  <c r="B596" i="4" l="1"/>
  <c r="E597" i="4"/>
  <c r="O596" i="4"/>
  <c r="Q596" i="4" s="1"/>
  <c r="R596" i="4" s="1"/>
  <c r="S596" i="4" l="1"/>
  <c r="T596" i="4"/>
  <c r="U596" i="4"/>
  <c r="G597" i="4"/>
  <c r="N597" i="4" l="1"/>
  <c r="H597" i="4"/>
  <c r="I597" i="4" s="1"/>
  <c r="B597" i="4" l="1"/>
  <c r="E598" i="4"/>
  <c r="O597" i="4"/>
  <c r="Q597" i="4" s="1"/>
  <c r="R597" i="4" s="1"/>
  <c r="U597" i="4" l="1"/>
  <c r="T597" i="4"/>
  <c r="S597" i="4"/>
  <c r="G598" i="4"/>
  <c r="N598" i="4" l="1"/>
  <c r="H598" i="4"/>
  <c r="I598" i="4" s="1"/>
  <c r="E599" i="4" l="1"/>
  <c r="B598" i="4"/>
  <c r="O598" i="4"/>
  <c r="Q598" i="4" s="1"/>
  <c r="R598" i="4" s="1"/>
  <c r="U598" i="4" l="1"/>
  <c r="S598" i="4"/>
  <c r="T598" i="4"/>
  <c r="G599" i="4"/>
  <c r="N599" i="4" l="1"/>
  <c r="H599" i="4"/>
  <c r="I599" i="4" s="1"/>
  <c r="B599" i="4" l="1"/>
  <c r="E600" i="4"/>
  <c r="O599" i="4"/>
  <c r="Q599" i="4" s="1"/>
  <c r="R599" i="4" s="1"/>
  <c r="S599" i="4" l="1"/>
  <c r="U599" i="4"/>
  <c r="T599" i="4"/>
  <c r="G600" i="4"/>
  <c r="N600" i="4" l="1"/>
  <c r="H600" i="4"/>
  <c r="I600" i="4" s="1"/>
  <c r="B600" i="4" l="1"/>
  <c r="E601" i="4"/>
  <c r="O600" i="4"/>
  <c r="Q600" i="4" s="1"/>
  <c r="R600" i="4" s="1"/>
  <c r="S600" i="4" l="1"/>
  <c r="T600" i="4"/>
  <c r="U600" i="4"/>
  <c r="G601" i="4"/>
  <c r="N601" i="4" l="1"/>
  <c r="H601" i="4"/>
  <c r="I601" i="4" s="1"/>
  <c r="B601" i="4" l="1"/>
  <c r="E602" i="4"/>
  <c r="O601" i="4"/>
  <c r="Q601" i="4" s="1"/>
  <c r="R601" i="4" s="1"/>
  <c r="U601" i="4" l="1"/>
  <c r="S601" i="4"/>
  <c r="T601" i="4"/>
  <c r="G602" i="4"/>
  <c r="N602" i="4" l="1"/>
  <c r="H602" i="4"/>
  <c r="I602" i="4" s="1"/>
  <c r="E603" i="4" l="1"/>
  <c r="B602" i="4"/>
  <c r="O602" i="4"/>
  <c r="Q602" i="4" s="1"/>
  <c r="R602" i="4" s="1"/>
  <c r="U602" i="4" l="1"/>
  <c r="S602" i="4"/>
  <c r="T602" i="4"/>
  <c r="G603" i="4"/>
  <c r="N603" i="4" l="1"/>
  <c r="H603" i="4"/>
  <c r="I603" i="4" s="1"/>
  <c r="E604" i="4" l="1"/>
  <c r="B603" i="4"/>
  <c r="O603" i="4"/>
  <c r="Q603" i="4" s="1"/>
  <c r="R603" i="4" s="1"/>
  <c r="T603" i="4" l="1"/>
  <c r="U603" i="4"/>
  <c r="S603" i="4"/>
  <c r="G604" i="4"/>
  <c r="N604" i="4" l="1"/>
  <c r="H604" i="4"/>
  <c r="I604" i="4" s="1"/>
  <c r="B604" i="4" l="1"/>
  <c r="E605" i="4"/>
  <c r="O604" i="4"/>
  <c r="Q604" i="4" s="1"/>
  <c r="R604" i="4" s="1"/>
  <c r="T604" i="4" l="1"/>
  <c r="S604" i="4"/>
  <c r="U604" i="4"/>
  <c r="G605" i="4"/>
  <c r="N605" i="4" l="1"/>
  <c r="H605" i="4"/>
  <c r="I605" i="4" s="1"/>
  <c r="B605" i="4" l="1"/>
  <c r="E606" i="4"/>
  <c r="O605" i="4"/>
  <c r="Q605" i="4" s="1"/>
  <c r="R605" i="4" s="1"/>
  <c r="U605" i="4" l="1"/>
  <c r="T605" i="4"/>
  <c r="S605" i="4"/>
  <c r="G606" i="4"/>
  <c r="N606" i="4" l="1"/>
  <c r="H606" i="4"/>
  <c r="I606" i="4" s="1"/>
  <c r="B606" i="4" l="1"/>
  <c r="E607" i="4"/>
  <c r="O606" i="4"/>
  <c r="Q606" i="4" s="1"/>
  <c r="R606" i="4" s="1"/>
  <c r="U606" i="4" l="1"/>
  <c r="T606" i="4"/>
  <c r="S606" i="4"/>
  <c r="G607" i="4"/>
  <c r="N607" i="4" l="1"/>
  <c r="H607" i="4"/>
  <c r="I607" i="4" s="1"/>
  <c r="E608" i="4" l="1"/>
  <c r="B607" i="4"/>
  <c r="O607" i="4"/>
  <c r="Q607" i="4" s="1"/>
  <c r="R607" i="4" s="1"/>
  <c r="T607" i="4" l="1"/>
  <c r="U607" i="4"/>
  <c r="S607" i="4"/>
  <c r="G608" i="4"/>
  <c r="N608" i="4" l="1"/>
  <c r="H608" i="4"/>
  <c r="I608" i="4" s="1"/>
  <c r="B608" i="4" l="1"/>
  <c r="E609" i="4"/>
  <c r="O608" i="4"/>
  <c r="Q608" i="4" s="1"/>
  <c r="R608" i="4" s="1"/>
  <c r="T608" i="4" l="1"/>
  <c r="S608" i="4"/>
  <c r="U608" i="4"/>
  <c r="G609" i="4"/>
  <c r="N609" i="4" l="1"/>
  <c r="H609" i="4"/>
  <c r="I609" i="4" s="1"/>
  <c r="B609" i="4" l="1"/>
  <c r="E610" i="4"/>
  <c r="O609" i="4"/>
  <c r="Q609" i="4" s="1"/>
  <c r="R609" i="4" s="1"/>
  <c r="U609" i="4" l="1"/>
  <c r="S609" i="4"/>
  <c r="T609" i="4"/>
  <c r="G610" i="4"/>
  <c r="N610" i="4" l="1"/>
  <c r="H610" i="4"/>
  <c r="I610" i="4" s="1"/>
  <c r="B610" i="4" l="1"/>
  <c r="E611" i="4"/>
  <c r="O610" i="4"/>
  <c r="Q610" i="4" s="1"/>
  <c r="R610" i="4" s="1"/>
  <c r="U610" i="4" l="1"/>
  <c r="T610" i="4"/>
  <c r="S610" i="4"/>
  <c r="G611" i="4"/>
  <c r="N611" i="4" l="1"/>
  <c r="H611" i="4"/>
  <c r="I611" i="4" s="1"/>
  <c r="E612" i="4" l="1"/>
  <c r="B611" i="4"/>
  <c r="O611" i="4"/>
  <c r="Q611" i="4" s="1"/>
  <c r="R611" i="4" s="1"/>
  <c r="T611" i="4" l="1"/>
  <c r="U611" i="4"/>
  <c r="S611" i="4"/>
  <c r="G612" i="4"/>
  <c r="N612" i="4" l="1"/>
  <c r="H612" i="4"/>
  <c r="I612" i="4" s="1"/>
  <c r="B612" i="4" l="1"/>
  <c r="E613" i="4"/>
  <c r="O612" i="4"/>
  <c r="Q612" i="4" s="1"/>
  <c r="R612" i="4" s="1"/>
  <c r="T612" i="4" l="1"/>
  <c r="S612" i="4"/>
  <c r="U612" i="4"/>
  <c r="G613" i="4"/>
  <c r="N613" i="4" l="1"/>
  <c r="H613" i="4"/>
  <c r="I613" i="4" s="1"/>
  <c r="B613" i="4" l="1"/>
  <c r="E614" i="4"/>
  <c r="O613" i="4"/>
  <c r="Q613" i="4" s="1"/>
  <c r="R613" i="4" s="1"/>
  <c r="U613" i="4" l="1"/>
  <c r="T613" i="4"/>
  <c r="S613" i="4"/>
  <c r="G614" i="4"/>
  <c r="N614" i="4" l="1"/>
  <c r="H614" i="4"/>
  <c r="I614" i="4" s="1"/>
  <c r="B614" i="4" l="1"/>
  <c r="E615" i="4"/>
  <c r="O614" i="4"/>
  <c r="Q614" i="4" s="1"/>
  <c r="R614" i="4" s="1"/>
  <c r="U614" i="4" l="1"/>
  <c r="T614" i="4"/>
  <c r="S614" i="4"/>
  <c r="G615" i="4"/>
  <c r="N615" i="4" l="1"/>
  <c r="H615" i="4"/>
  <c r="I615" i="4" s="1"/>
  <c r="B615" i="4" l="1"/>
  <c r="E616" i="4"/>
  <c r="O615" i="4"/>
  <c r="Q615" i="4" s="1"/>
  <c r="R615" i="4" s="1"/>
  <c r="S615" i="4" l="1"/>
  <c r="U615" i="4"/>
  <c r="T615" i="4"/>
  <c r="G616" i="4"/>
  <c r="N616" i="4" l="1"/>
  <c r="H616" i="4"/>
  <c r="I616" i="4" s="1"/>
  <c r="B616" i="4" l="1"/>
  <c r="E617" i="4"/>
  <c r="O616" i="4"/>
  <c r="Q616" i="4" s="1"/>
  <c r="R616" i="4" s="1"/>
  <c r="T616" i="4" l="1"/>
  <c r="S616" i="4"/>
  <c r="U616" i="4"/>
  <c r="G617" i="4"/>
  <c r="N617" i="4" l="1"/>
  <c r="H617" i="4"/>
  <c r="I617" i="4" s="1"/>
  <c r="B617" i="4" l="1"/>
  <c r="E618" i="4"/>
  <c r="O617" i="4"/>
  <c r="Q617" i="4" s="1"/>
  <c r="R617" i="4" s="1"/>
  <c r="U617" i="4" l="1"/>
  <c r="T617" i="4"/>
  <c r="S617" i="4"/>
  <c r="G618" i="4"/>
  <c r="N618" i="4" l="1"/>
  <c r="H618" i="4"/>
  <c r="I618" i="4" s="1"/>
  <c r="B618" i="4" l="1"/>
  <c r="E619" i="4"/>
  <c r="O618" i="4"/>
  <c r="Q618" i="4" s="1"/>
  <c r="R618" i="4" s="1"/>
  <c r="U618" i="4" l="1"/>
  <c r="T618" i="4"/>
  <c r="S618" i="4"/>
  <c r="G619" i="4"/>
  <c r="N619" i="4" l="1"/>
  <c r="H619" i="4"/>
  <c r="I619" i="4" s="1"/>
  <c r="B619" i="4" l="1"/>
  <c r="E620" i="4"/>
  <c r="O619" i="4"/>
  <c r="Q619" i="4" s="1"/>
  <c r="R619" i="4" s="1"/>
  <c r="S619" i="4" l="1"/>
  <c r="U619" i="4"/>
  <c r="T619" i="4"/>
  <c r="G620" i="4"/>
  <c r="N620" i="4" l="1"/>
  <c r="H620" i="4"/>
  <c r="I620" i="4" s="1"/>
  <c r="B620" i="4" l="1"/>
  <c r="E621" i="4"/>
  <c r="O620" i="4"/>
  <c r="Q620" i="4" s="1"/>
  <c r="R620" i="4" s="1"/>
  <c r="S620" i="4" l="1"/>
  <c r="T620" i="4"/>
  <c r="U620" i="4"/>
  <c r="G621" i="4"/>
  <c r="N621" i="4" l="1"/>
  <c r="H621" i="4"/>
  <c r="I621" i="4" s="1"/>
  <c r="B621" i="4" l="1"/>
  <c r="E622" i="4"/>
  <c r="O621" i="4"/>
  <c r="Q621" i="4" s="1"/>
  <c r="R621" i="4" s="1"/>
  <c r="U621" i="4" l="1"/>
  <c r="T621" i="4"/>
  <c r="S621" i="4"/>
  <c r="G622" i="4"/>
  <c r="N622" i="4" l="1"/>
  <c r="H622" i="4"/>
  <c r="I622" i="4" s="1"/>
  <c r="B622" i="4" l="1"/>
  <c r="E623" i="4"/>
  <c r="O622" i="4"/>
  <c r="Q622" i="4" s="1"/>
  <c r="R622" i="4" s="1"/>
  <c r="U622" i="4" l="1"/>
  <c r="T622" i="4"/>
  <c r="S622" i="4"/>
  <c r="G623" i="4"/>
  <c r="N623" i="4" l="1"/>
  <c r="H623" i="4"/>
  <c r="I623" i="4" s="1"/>
  <c r="B623" i="4" l="1"/>
  <c r="E624" i="4"/>
  <c r="O623" i="4"/>
  <c r="Q623" i="4" s="1"/>
  <c r="R623" i="4" s="1"/>
  <c r="S623" i="4" l="1"/>
  <c r="U623" i="4"/>
  <c r="T623" i="4"/>
  <c r="G624" i="4"/>
  <c r="N624" i="4" l="1"/>
  <c r="H624" i="4"/>
  <c r="I624" i="4" s="1"/>
  <c r="B624" i="4" l="1"/>
  <c r="E625" i="4"/>
  <c r="O624" i="4"/>
  <c r="Q624" i="4" s="1"/>
  <c r="R624" i="4" s="1"/>
  <c r="S624" i="4" l="1"/>
  <c r="T624" i="4"/>
  <c r="U624" i="4"/>
  <c r="G625" i="4"/>
  <c r="N625" i="4" l="1"/>
  <c r="H625" i="4"/>
  <c r="I625" i="4" s="1"/>
  <c r="B625" i="4" l="1"/>
  <c r="E626" i="4"/>
  <c r="O625" i="4"/>
  <c r="Q625" i="4" s="1"/>
  <c r="R625" i="4" s="1"/>
  <c r="U625" i="4" l="1"/>
  <c r="T625" i="4"/>
  <c r="S625" i="4"/>
  <c r="G626" i="4"/>
  <c r="N626" i="4" l="1"/>
  <c r="H626" i="4"/>
  <c r="I626" i="4" s="1"/>
  <c r="B626" i="4" l="1"/>
  <c r="E627" i="4"/>
  <c r="O626" i="4"/>
  <c r="Q626" i="4" s="1"/>
  <c r="R626" i="4" s="1"/>
  <c r="U626" i="4" l="1"/>
  <c r="T626" i="4"/>
  <c r="S626" i="4"/>
  <c r="G627" i="4"/>
  <c r="N627" i="4" l="1"/>
  <c r="H627" i="4"/>
  <c r="I627" i="4" s="1"/>
  <c r="B627" i="4" l="1"/>
  <c r="E628" i="4"/>
  <c r="O627" i="4"/>
  <c r="Q627" i="4" s="1"/>
  <c r="R627" i="4" s="1"/>
  <c r="S627" i="4" l="1"/>
  <c r="U627" i="4"/>
  <c r="T627" i="4"/>
  <c r="G628" i="4"/>
  <c r="N628" i="4" l="1"/>
  <c r="H628" i="4"/>
  <c r="I628" i="4" s="1"/>
  <c r="B628" i="4" l="1"/>
  <c r="E629" i="4"/>
  <c r="O628" i="4"/>
  <c r="Q628" i="4" s="1"/>
  <c r="R628" i="4" s="1"/>
  <c r="S628" i="4" l="1"/>
  <c r="T628" i="4"/>
  <c r="U628" i="4"/>
  <c r="G629" i="4"/>
  <c r="N629" i="4" l="1"/>
  <c r="H629" i="4"/>
  <c r="I629" i="4" s="1"/>
  <c r="B629" i="4" l="1"/>
  <c r="E630" i="4"/>
  <c r="O629" i="4"/>
  <c r="Q629" i="4" s="1"/>
  <c r="R629" i="4" s="1"/>
  <c r="U629" i="4" l="1"/>
  <c r="T629" i="4"/>
  <c r="S629" i="4"/>
  <c r="G630" i="4"/>
  <c r="N630" i="4" l="1"/>
  <c r="H630" i="4"/>
  <c r="I630" i="4" s="1"/>
  <c r="B630" i="4" l="1"/>
  <c r="E631" i="4"/>
  <c r="O630" i="4"/>
  <c r="Q630" i="4" s="1"/>
  <c r="R630" i="4" s="1"/>
  <c r="U630" i="4" l="1"/>
  <c r="T630" i="4"/>
  <c r="S630" i="4"/>
  <c r="G631" i="4"/>
  <c r="N631" i="4" l="1"/>
  <c r="H631" i="4"/>
  <c r="I631" i="4" s="1"/>
  <c r="B631" i="4" l="1"/>
  <c r="E632" i="4"/>
  <c r="O631" i="4"/>
  <c r="Q631" i="4" s="1"/>
  <c r="R631" i="4" s="1"/>
  <c r="T631" i="4" l="1"/>
  <c r="U631" i="4"/>
  <c r="S631" i="4"/>
  <c r="G632" i="4"/>
  <c r="N632" i="4" l="1"/>
  <c r="H632" i="4"/>
  <c r="I632" i="4" s="1"/>
  <c r="E633" i="4" l="1"/>
  <c r="B632" i="4"/>
  <c r="O632" i="4"/>
  <c r="Q632" i="4" s="1"/>
  <c r="R632" i="4" s="1"/>
  <c r="T632" i="4" l="1"/>
  <c r="S632" i="4"/>
  <c r="U632" i="4"/>
  <c r="G633" i="4"/>
  <c r="N633" i="4" l="1"/>
  <c r="H633" i="4"/>
  <c r="I633" i="4" s="1"/>
  <c r="E634" i="4" l="1"/>
  <c r="B633" i="4"/>
  <c r="O633" i="4"/>
  <c r="Q633" i="4" s="1"/>
  <c r="R633" i="4" s="1"/>
  <c r="U633" i="4" l="1"/>
  <c r="S633" i="4"/>
  <c r="T633" i="4"/>
  <c r="G634" i="4"/>
  <c r="N634" i="4" l="1"/>
  <c r="H634" i="4"/>
  <c r="I634" i="4" s="1"/>
  <c r="E635" i="4" l="1"/>
  <c r="B634" i="4"/>
  <c r="O634" i="4"/>
  <c r="Q634" i="4" s="1"/>
  <c r="R634" i="4" s="1"/>
  <c r="U634" i="4" l="1"/>
  <c r="T634" i="4"/>
  <c r="S634" i="4"/>
  <c r="G635" i="4"/>
  <c r="N635" i="4" l="1"/>
  <c r="H635" i="4"/>
  <c r="I635" i="4" s="1"/>
  <c r="B635" i="4" l="1"/>
  <c r="E636" i="4"/>
  <c r="O635" i="4"/>
  <c r="Q635" i="4" s="1"/>
  <c r="R635" i="4" s="1"/>
  <c r="T635" i="4" l="1"/>
  <c r="U635" i="4"/>
  <c r="S635" i="4"/>
  <c r="G636" i="4"/>
  <c r="N636" i="4" l="1"/>
  <c r="H636" i="4"/>
  <c r="I636" i="4" s="1"/>
  <c r="E637" i="4" l="1"/>
  <c r="B636" i="4"/>
  <c r="O636" i="4"/>
  <c r="Q636" i="4" s="1"/>
  <c r="R636" i="4" s="1"/>
  <c r="T636" i="4" l="1"/>
  <c r="S636" i="4"/>
  <c r="U636" i="4"/>
  <c r="G637" i="4"/>
  <c r="N637" i="4" l="1"/>
  <c r="H637" i="4"/>
  <c r="I637" i="4" s="1"/>
  <c r="E638" i="4" l="1"/>
  <c r="B637" i="4"/>
  <c r="O637" i="4"/>
  <c r="Q637" i="4" s="1"/>
  <c r="R637" i="4" s="1"/>
  <c r="U637" i="4" l="1"/>
  <c r="S637" i="4"/>
  <c r="T637" i="4"/>
  <c r="G638" i="4"/>
  <c r="N638" i="4" l="1"/>
  <c r="H638" i="4"/>
  <c r="I638" i="4" s="1"/>
  <c r="E639" i="4" l="1"/>
  <c r="B638" i="4"/>
  <c r="O638" i="4"/>
  <c r="Q638" i="4" s="1"/>
  <c r="R638" i="4" s="1"/>
  <c r="U638" i="4" l="1"/>
  <c r="T638" i="4"/>
  <c r="S638" i="4"/>
  <c r="G639" i="4"/>
  <c r="N639" i="4" l="1"/>
  <c r="H639" i="4"/>
  <c r="I639" i="4" s="1"/>
  <c r="E640" i="4" l="1"/>
  <c r="B639" i="4"/>
  <c r="O639" i="4"/>
  <c r="Q639" i="4" s="1"/>
  <c r="R639" i="4" s="1"/>
  <c r="S639" i="4" l="1"/>
  <c r="U639" i="4"/>
  <c r="T639" i="4"/>
  <c r="G640" i="4"/>
  <c r="N640" i="4" l="1"/>
  <c r="H640" i="4"/>
  <c r="I640" i="4" s="1"/>
  <c r="E641" i="4" l="1"/>
  <c r="B640" i="4"/>
  <c r="O640" i="4"/>
  <c r="Q640" i="4" s="1"/>
  <c r="R640" i="4" s="1"/>
  <c r="S640" i="4" l="1"/>
  <c r="T640" i="4"/>
  <c r="U640" i="4"/>
  <c r="G641" i="4"/>
  <c r="N641" i="4" l="1"/>
  <c r="H641" i="4"/>
  <c r="I641" i="4" s="1"/>
  <c r="E642" i="4" l="1"/>
  <c r="B641" i="4"/>
  <c r="O641" i="4"/>
  <c r="Q641" i="4" s="1"/>
  <c r="R641" i="4" s="1"/>
  <c r="U641" i="4" l="1"/>
  <c r="T641" i="4"/>
  <c r="S641" i="4"/>
  <c r="G642" i="4"/>
  <c r="N642" i="4" l="1"/>
  <c r="H642" i="4"/>
  <c r="I642" i="4" s="1"/>
  <c r="B642" i="4" l="1"/>
  <c r="E643" i="4"/>
  <c r="O642" i="4"/>
  <c r="Q642" i="4" s="1"/>
  <c r="R642" i="4" s="1"/>
  <c r="G643" i="4" l="1"/>
  <c r="U642" i="4"/>
  <c r="S642" i="4"/>
  <c r="T642" i="4"/>
  <c r="N643" i="4" l="1"/>
  <c r="H643" i="4"/>
  <c r="I643" i="4" s="1"/>
  <c r="B643" i="4" l="1"/>
  <c r="E644" i="4"/>
  <c r="O643" i="4"/>
  <c r="Q643" i="4" s="1"/>
  <c r="R643" i="4" s="1"/>
  <c r="S643" i="4" l="1"/>
  <c r="U643" i="4"/>
  <c r="T643" i="4"/>
  <c r="G644" i="4"/>
  <c r="N644" i="4" l="1"/>
  <c r="H644" i="4"/>
  <c r="I644" i="4" s="1"/>
  <c r="E645" i="4" l="1"/>
  <c r="B644" i="4"/>
  <c r="O644" i="4"/>
  <c r="Q644" i="4" s="1"/>
  <c r="R644" i="4" s="1"/>
  <c r="S644" i="4" l="1"/>
  <c r="T644" i="4"/>
  <c r="U644" i="4"/>
  <c r="G645" i="4"/>
  <c r="N645" i="4" l="1"/>
  <c r="H645" i="4"/>
  <c r="I645" i="4" s="1"/>
  <c r="E646" i="4" l="1"/>
  <c r="B645" i="4"/>
  <c r="O645" i="4"/>
  <c r="Q645" i="4" s="1"/>
  <c r="R645" i="4" s="1"/>
  <c r="U645" i="4" l="1"/>
  <c r="T645" i="4"/>
  <c r="S645" i="4"/>
  <c r="G646" i="4"/>
  <c r="N646" i="4" l="1"/>
  <c r="H646" i="4"/>
  <c r="I646" i="4" s="1"/>
  <c r="B646" i="4" l="1"/>
  <c r="E647" i="4"/>
  <c r="O646" i="4"/>
  <c r="Q646" i="4" s="1"/>
  <c r="R646" i="4" s="1"/>
  <c r="U646" i="4" l="1"/>
  <c r="S646" i="4"/>
  <c r="T646" i="4"/>
  <c r="G647" i="4"/>
  <c r="N647" i="4" l="1"/>
  <c r="H647" i="4"/>
  <c r="I647" i="4" s="1"/>
  <c r="E648" i="4" l="1"/>
  <c r="B647" i="4"/>
  <c r="O647" i="4"/>
  <c r="Q647" i="4" s="1"/>
  <c r="R647" i="4" s="1"/>
  <c r="S647" i="4" l="1"/>
  <c r="U647" i="4"/>
  <c r="T647" i="4"/>
  <c r="G648" i="4"/>
  <c r="N648" i="4" l="1"/>
  <c r="H648" i="4"/>
  <c r="I648" i="4" s="1"/>
  <c r="E649" i="4" l="1"/>
  <c r="B648" i="4"/>
  <c r="O648" i="4"/>
  <c r="Q648" i="4" s="1"/>
  <c r="R648" i="4" s="1"/>
  <c r="S648" i="4" l="1"/>
  <c r="T648" i="4"/>
  <c r="U648" i="4"/>
  <c r="G649" i="4"/>
  <c r="N649" i="4" l="1"/>
  <c r="H649" i="4"/>
  <c r="I649" i="4" s="1"/>
  <c r="E650" i="4" l="1"/>
  <c r="B649" i="4"/>
  <c r="O649" i="4"/>
  <c r="Q649" i="4" s="1"/>
  <c r="R649" i="4" s="1"/>
  <c r="U649" i="4" l="1"/>
  <c r="T649" i="4"/>
  <c r="S649" i="4"/>
  <c r="G650" i="4"/>
  <c r="N650" i="4" l="1"/>
  <c r="H650" i="4"/>
  <c r="I650" i="4" s="1"/>
  <c r="E651" i="4" l="1"/>
  <c r="B650" i="4"/>
  <c r="O650" i="4"/>
  <c r="Q650" i="4" s="1"/>
  <c r="R650" i="4" s="1"/>
  <c r="U650" i="4" l="1"/>
  <c r="S650" i="4"/>
  <c r="T650" i="4"/>
  <c r="G651" i="4"/>
  <c r="N651" i="4" l="1"/>
  <c r="H651" i="4"/>
  <c r="I651" i="4" s="1"/>
  <c r="E652" i="4" l="1"/>
  <c r="B651" i="4"/>
  <c r="O651" i="4"/>
  <c r="Q651" i="4" s="1"/>
  <c r="R651" i="4" s="1"/>
  <c r="S651" i="4" l="1"/>
  <c r="U651" i="4"/>
  <c r="T651" i="4"/>
  <c r="G652" i="4"/>
  <c r="N652" i="4" l="1"/>
  <c r="H652" i="4"/>
  <c r="I652" i="4" s="1"/>
  <c r="E653" i="4" l="1"/>
  <c r="B652" i="4"/>
  <c r="O652" i="4"/>
  <c r="Q652" i="4" s="1"/>
  <c r="R652" i="4" s="1"/>
  <c r="S652" i="4" l="1"/>
  <c r="T652" i="4"/>
  <c r="U652" i="4"/>
  <c r="G653" i="4"/>
  <c r="N653" i="4" l="1"/>
  <c r="H653" i="4"/>
  <c r="I653" i="4" s="1"/>
  <c r="E654" i="4" l="1"/>
  <c r="B653" i="4"/>
  <c r="O653" i="4"/>
  <c r="Q653" i="4" s="1"/>
  <c r="R653" i="4" s="1"/>
  <c r="U653" i="4" l="1"/>
  <c r="T653" i="4"/>
  <c r="S653" i="4"/>
  <c r="G654" i="4"/>
  <c r="N654" i="4" l="1"/>
  <c r="H654" i="4"/>
  <c r="I654" i="4" s="1"/>
  <c r="E655" i="4" l="1"/>
  <c r="B654" i="4"/>
  <c r="O654" i="4"/>
  <c r="Q654" i="4" s="1"/>
  <c r="R654" i="4" s="1"/>
  <c r="U654" i="4" l="1"/>
  <c r="S654" i="4"/>
  <c r="T654" i="4"/>
  <c r="G655" i="4"/>
  <c r="N655" i="4" l="1"/>
  <c r="H655" i="4"/>
  <c r="I655" i="4" s="1"/>
  <c r="E656" i="4" l="1"/>
  <c r="B655" i="4"/>
  <c r="O655" i="4"/>
  <c r="Q655" i="4" s="1"/>
  <c r="R655" i="4" s="1"/>
  <c r="S655" i="4" l="1"/>
  <c r="U655" i="4"/>
  <c r="T655" i="4"/>
  <c r="G656" i="4"/>
  <c r="N656" i="4" l="1"/>
  <c r="H656" i="4"/>
  <c r="I656" i="4" s="1"/>
  <c r="E657" i="4" l="1"/>
  <c r="B656" i="4"/>
  <c r="O656" i="4"/>
  <c r="Q656" i="4" s="1"/>
  <c r="R656" i="4" s="1"/>
  <c r="S656" i="4" l="1"/>
  <c r="T656" i="4"/>
  <c r="U656" i="4"/>
  <c r="G657" i="4"/>
  <c r="N657" i="4" l="1"/>
  <c r="H657" i="4"/>
  <c r="I657" i="4" s="1"/>
  <c r="E658" i="4" l="1"/>
  <c r="B657" i="4"/>
  <c r="O657" i="4"/>
  <c r="Q657" i="4" s="1"/>
  <c r="R657" i="4" s="1"/>
  <c r="U657" i="4" l="1"/>
  <c r="T657" i="4"/>
  <c r="S657" i="4"/>
  <c r="G658" i="4"/>
  <c r="N658" i="4" l="1"/>
  <c r="H658" i="4"/>
  <c r="I658" i="4" s="1"/>
  <c r="E659" i="4" l="1"/>
  <c r="B658" i="4"/>
  <c r="O658" i="4"/>
  <c r="Q658" i="4" s="1"/>
  <c r="R658" i="4" s="1"/>
  <c r="U658" i="4" l="1"/>
  <c r="S658" i="4"/>
  <c r="T658" i="4"/>
  <c r="G659" i="4"/>
  <c r="N659" i="4" l="1"/>
  <c r="H659" i="4"/>
  <c r="I659" i="4" s="1"/>
  <c r="E660" i="4" l="1"/>
  <c r="B659" i="4"/>
  <c r="O659" i="4"/>
  <c r="Q659" i="4" s="1"/>
  <c r="R659" i="4" s="1"/>
  <c r="S659" i="4" l="1"/>
  <c r="U659" i="4"/>
  <c r="T659" i="4"/>
  <c r="G660" i="4"/>
  <c r="N660" i="4" l="1"/>
  <c r="H660" i="4"/>
  <c r="I660" i="4" s="1"/>
  <c r="E661" i="4" l="1"/>
  <c r="B660" i="4"/>
  <c r="O660" i="4"/>
  <c r="Q660" i="4" s="1"/>
  <c r="R660" i="4" s="1"/>
  <c r="S660" i="4" l="1"/>
  <c r="T660" i="4"/>
  <c r="U660" i="4"/>
  <c r="G661" i="4"/>
  <c r="N661" i="4" l="1"/>
  <c r="H661" i="4"/>
  <c r="I661" i="4" s="1"/>
  <c r="E662" i="4" l="1"/>
  <c r="B661" i="4"/>
  <c r="O661" i="4"/>
  <c r="Q661" i="4" s="1"/>
  <c r="R661" i="4" s="1"/>
  <c r="U661" i="4" l="1"/>
  <c r="T661" i="4"/>
  <c r="S661" i="4"/>
  <c r="G662" i="4"/>
  <c r="N662" i="4" l="1"/>
  <c r="H662" i="4"/>
  <c r="I662" i="4" s="1"/>
  <c r="E663" i="4" l="1"/>
  <c r="B662" i="4"/>
  <c r="O662" i="4"/>
  <c r="Q662" i="4" s="1"/>
  <c r="R662" i="4" s="1"/>
  <c r="U662" i="4" l="1"/>
  <c r="S662" i="4"/>
  <c r="T662" i="4"/>
  <c r="G663" i="4"/>
  <c r="N663" i="4" l="1"/>
  <c r="H663" i="4"/>
  <c r="I663" i="4" s="1"/>
  <c r="B663" i="4" l="1"/>
  <c r="E664" i="4"/>
  <c r="O663" i="4"/>
  <c r="Q663" i="4" s="1"/>
  <c r="R663" i="4" s="1"/>
  <c r="S663" i="4" l="1"/>
  <c r="U663" i="4"/>
  <c r="T663" i="4"/>
  <c r="G664" i="4"/>
  <c r="N664" i="4" l="1"/>
  <c r="H664" i="4"/>
  <c r="I664" i="4" s="1"/>
  <c r="E665" i="4" l="1"/>
  <c r="B664" i="4"/>
  <c r="O664" i="4"/>
  <c r="Q664" i="4" s="1"/>
  <c r="R664" i="4" s="1"/>
  <c r="S664" i="4" l="1"/>
  <c r="T664" i="4"/>
  <c r="U664" i="4"/>
  <c r="G665" i="4"/>
  <c r="N665" i="4" l="1"/>
  <c r="H665" i="4"/>
  <c r="I665" i="4" s="1"/>
  <c r="E666" i="4" l="1"/>
  <c r="B665" i="4"/>
  <c r="O665" i="4"/>
  <c r="Q665" i="4" s="1"/>
  <c r="R665" i="4" s="1"/>
  <c r="U665" i="4" l="1"/>
  <c r="T665" i="4"/>
  <c r="S665" i="4"/>
  <c r="G666" i="4"/>
  <c r="N666" i="4" l="1"/>
  <c r="H666" i="4"/>
  <c r="I666" i="4" s="1"/>
  <c r="B666" i="4" l="1"/>
  <c r="E667" i="4"/>
  <c r="O666" i="4"/>
  <c r="Q666" i="4" s="1"/>
  <c r="R666" i="4" s="1"/>
  <c r="U666" i="4" l="1"/>
  <c r="S666" i="4"/>
  <c r="T666" i="4"/>
  <c r="G667" i="4"/>
  <c r="N667" i="4" l="1"/>
  <c r="H667" i="4"/>
  <c r="I667" i="4" s="1"/>
  <c r="B667" i="4" l="1"/>
  <c r="E668" i="4"/>
  <c r="O667" i="4"/>
  <c r="Q667" i="4" s="1"/>
  <c r="R667" i="4" s="1"/>
  <c r="S667" i="4" l="1"/>
  <c r="U667" i="4"/>
  <c r="T667" i="4"/>
  <c r="G668" i="4"/>
  <c r="N668" i="4" l="1"/>
  <c r="H668" i="4"/>
  <c r="I668" i="4" s="1"/>
  <c r="E669" i="4" l="1"/>
  <c r="B668" i="4"/>
  <c r="O668" i="4"/>
  <c r="Q668" i="4" s="1"/>
  <c r="R668" i="4" s="1"/>
  <c r="S668" i="4" l="1"/>
  <c r="T668" i="4"/>
  <c r="U668" i="4"/>
  <c r="G669" i="4"/>
  <c r="N669" i="4" l="1"/>
  <c r="H669" i="4"/>
  <c r="I669" i="4" s="1"/>
  <c r="E670" i="4" l="1"/>
  <c r="B669" i="4"/>
  <c r="O669" i="4"/>
  <c r="Q669" i="4" s="1"/>
  <c r="R669" i="4" s="1"/>
  <c r="U669" i="4" l="1"/>
  <c r="T669" i="4"/>
  <c r="S669" i="4"/>
  <c r="G670" i="4"/>
  <c r="N670" i="4" l="1"/>
  <c r="H670" i="4"/>
  <c r="I670" i="4" s="1"/>
  <c r="E671" i="4" l="1"/>
  <c r="B670" i="4"/>
  <c r="O670" i="4"/>
  <c r="Q670" i="4" s="1"/>
  <c r="R670" i="4" s="1"/>
  <c r="U670" i="4" l="1"/>
  <c r="S670" i="4"/>
  <c r="T670" i="4"/>
  <c r="G671" i="4"/>
  <c r="N671" i="4" l="1"/>
  <c r="H671" i="4"/>
  <c r="I671" i="4" s="1"/>
  <c r="B671" i="4" l="1"/>
  <c r="E672" i="4"/>
  <c r="O671" i="4"/>
  <c r="Q671" i="4" s="1"/>
  <c r="R671" i="4" s="1"/>
  <c r="S671" i="4" l="1"/>
  <c r="U671" i="4"/>
  <c r="T671" i="4"/>
  <c r="G672" i="4"/>
  <c r="N672" i="4" l="1"/>
  <c r="H672" i="4"/>
  <c r="I672" i="4" s="1"/>
  <c r="E673" i="4" l="1"/>
  <c r="B672" i="4"/>
  <c r="O672" i="4"/>
  <c r="Q672" i="4" s="1"/>
  <c r="R672" i="4" s="1"/>
  <c r="S672" i="4" l="1"/>
  <c r="T672" i="4"/>
  <c r="U672" i="4"/>
  <c r="G673" i="4"/>
  <c r="N673" i="4" l="1"/>
  <c r="H673" i="4"/>
  <c r="I673" i="4" s="1"/>
  <c r="E674" i="4" l="1"/>
  <c r="B673" i="4"/>
  <c r="O673" i="4"/>
  <c r="Q673" i="4" s="1"/>
  <c r="R673" i="4" s="1"/>
  <c r="U673" i="4" l="1"/>
  <c r="T673" i="4"/>
  <c r="S673" i="4"/>
  <c r="G674" i="4"/>
  <c r="N674" i="4" l="1"/>
  <c r="H674" i="4"/>
  <c r="I674" i="4" s="1"/>
  <c r="E675" i="4" l="1"/>
  <c r="B674" i="4"/>
  <c r="O674" i="4"/>
  <c r="Q674" i="4" s="1"/>
  <c r="R674" i="4" s="1"/>
  <c r="U674" i="4" l="1"/>
  <c r="S674" i="4"/>
  <c r="T674" i="4"/>
  <c r="G675" i="4"/>
  <c r="N675" i="4" l="1"/>
  <c r="H675" i="4"/>
  <c r="I675" i="4" s="1"/>
  <c r="B675" i="4" l="1"/>
  <c r="E676" i="4"/>
  <c r="O675" i="4"/>
  <c r="Q675" i="4" s="1"/>
  <c r="R675" i="4" s="1"/>
  <c r="S675" i="4" l="1"/>
  <c r="U675" i="4"/>
  <c r="T675" i="4"/>
  <c r="G676" i="4"/>
  <c r="N676" i="4" l="1"/>
  <c r="H676" i="4"/>
  <c r="I676" i="4" s="1"/>
  <c r="E677" i="4" l="1"/>
  <c r="B676" i="4"/>
  <c r="O676" i="4"/>
  <c r="Q676" i="4" s="1"/>
  <c r="R676" i="4" s="1"/>
  <c r="S676" i="4" l="1"/>
  <c r="T676" i="4"/>
  <c r="U676" i="4"/>
  <c r="G677" i="4"/>
  <c r="N677" i="4" l="1"/>
  <c r="H677" i="4"/>
  <c r="I677" i="4" s="1"/>
  <c r="E678" i="4" l="1"/>
  <c r="B677" i="4"/>
  <c r="O677" i="4"/>
  <c r="Q677" i="4" s="1"/>
  <c r="R677" i="4" s="1"/>
  <c r="U677" i="4" l="1"/>
  <c r="T677" i="4"/>
  <c r="S677" i="4"/>
  <c r="G678" i="4"/>
  <c r="N678" i="4" l="1"/>
  <c r="H678" i="4"/>
  <c r="I678" i="4" s="1"/>
  <c r="E679" i="4" l="1"/>
  <c r="B678" i="4"/>
  <c r="O678" i="4"/>
  <c r="Q678" i="4" s="1"/>
  <c r="R678" i="4" s="1"/>
  <c r="U678" i="4" l="1"/>
  <c r="S678" i="4"/>
  <c r="T678" i="4"/>
  <c r="G679" i="4"/>
  <c r="N679" i="4" l="1"/>
  <c r="H679" i="4"/>
  <c r="I679" i="4" s="1"/>
  <c r="B679" i="4" l="1"/>
  <c r="E680" i="4"/>
  <c r="O679" i="4"/>
  <c r="Q679" i="4" s="1"/>
  <c r="R679" i="4" s="1"/>
  <c r="S679" i="4" l="1"/>
  <c r="U679" i="4"/>
  <c r="T679" i="4"/>
  <c r="G680" i="4"/>
  <c r="N680" i="4" l="1"/>
  <c r="H680" i="4"/>
  <c r="I680" i="4" s="1"/>
  <c r="E681" i="4" l="1"/>
  <c r="B680" i="4"/>
  <c r="O680" i="4"/>
  <c r="Q680" i="4" s="1"/>
  <c r="R680" i="4" s="1"/>
  <c r="S680" i="4" l="1"/>
  <c r="T680" i="4"/>
  <c r="U680" i="4"/>
  <c r="G681" i="4"/>
  <c r="N681" i="4" l="1"/>
  <c r="H681" i="4"/>
  <c r="I681" i="4" s="1"/>
  <c r="E682" i="4" l="1"/>
  <c r="B681" i="4"/>
  <c r="O681" i="4"/>
  <c r="Q681" i="4" s="1"/>
  <c r="R681" i="4" s="1"/>
  <c r="U681" i="4" l="1"/>
  <c r="T681" i="4"/>
  <c r="S681" i="4"/>
  <c r="G682" i="4"/>
  <c r="N682" i="4" l="1"/>
  <c r="H682" i="4"/>
  <c r="I682" i="4" s="1"/>
  <c r="E683" i="4" l="1"/>
  <c r="B682" i="4"/>
  <c r="O682" i="4"/>
  <c r="Q682" i="4" s="1"/>
  <c r="R682" i="4" s="1"/>
  <c r="U682" i="4" l="1"/>
  <c r="S682" i="4"/>
  <c r="T682" i="4"/>
  <c r="G683" i="4"/>
  <c r="N683" i="4" l="1"/>
  <c r="H683" i="4"/>
  <c r="I683" i="4" s="1"/>
  <c r="B683" i="4" l="1"/>
  <c r="E684" i="4"/>
  <c r="O683" i="4"/>
  <c r="Q683" i="4" s="1"/>
  <c r="R683" i="4" s="1"/>
  <c r="S683" i="4" l="1"/>
  <c r="U683" i="4"/>
  <c r="T683" i="4"/>
  <c r="G684" i="4"/>
  <c r="N684" i="4" l="1"/>
  <c r="H684" i="4"/>
  <c r="I684" i="4" s="1"/>
  <c r="E685" i="4" l="1"/>
  <c r="B684" i="4"/>
  <c r="O684" i="4"/>
  <c r="Q684" i="4" s="1"/>
  <c r="R684" i="4" s="1"/>
  <c r="T684" i="4" l="1"/>
  <c r="S684" i="4"/>
  <c r="U684" i="4"/>
  <c r="G685" i="4"/>
  <c r="N685" i="4" l="1"/>
  <c r="H685" i="4"/>
  <c r="I685" i="4" s="1"/>
  <c r="E686" i="4" l="1"/>
  <c r="B685" i="4"/>
  <c r="O685" i="4"/>
  <c r="Q685" i="4" s="1"/>
  <c r="R685" i="4" s="1"/>
  <c r="U685" i="4" l="1"/>
  <c r="S685" i="4"/>
  <c r="T685" i="4"/>
  <c r="G686" i="4"/>
  <c r="N686" i="4" l="1"/>
  <c r="H686" i="4"/>
  <c r="I686" i="4" s="1"/>
  <c r="E687" i="4" l="1"/>
  <c r="B686" i="4"/>
  <c r="O686" i="4"/>
  <c r="Q686" i="4" s="1"/>
  <c r="R686" i="4" s="1"/>
  <c r="U686" i="4" l="1"/>
  <c r="T686" i="4"/>
  <c r="S686" i="4"/>
  <c r="G687" i="4"/>
  <c r="N687" i="4" l="1"/>
  <c r="H687" i="4"/>
  <c r="I687" i="4" s="1"/>
  <c r="B687" i="4" l="1"/>
  <c r="E688" i="4"/>
  <c r="O687" i="4"/>
  <c r="Q687" i="4" s="1"/>
  <c r="R687" i="4" s="1"/>
  <c r="T687" i="4" l="1"/>
  <c r="U687" i="4"/>
  <c r="S687" i="4"/>
  <c r="G688" i="4"/>
  <c r="N688" i="4" l="1"/>
  <c r="H688" i="4"/>
  <c r="I688" i="4" s="1"/>
  <c r="E689" i="4" l="1"/>
  <c r="B688" i="4"/>
  <c r="O688" i="4"/>
  <c r="Q688" i="4" s="1"/>
  <c r="R688" i="4" s="1"/>
  <c r="T688" i="4" l="1"/>
  <c r="S688" i="4"/>
  <c r="U688" i="4"/>
  <c r="G689" i="4"/>
  <c r="N689" i="4" l="1"/>
  <c r="H689" i="4"/>
  <c r="I689" i="4" s="1"/>
  <c r="E690" i="4" l="1"/>
  <c r="B689" i="4"/>
  <c r="O689" i="4"/>
  <c r="Q689" i="4" s="1"/>
  <c r="R689" i="4" s="1"/>
  <c r="U689" i="4" l="1"/>
  <c r="S689" i="4"/>
  <c r="T689" i="4"/>
  <c r="G690" i="4"/>
  <c r="N690" i="4" l="1"/>
  <c r="H690" i="4"/>
  <c r="I690" i="4" s="1"/>
  <c r="E691" i="4" l="1"/>
  <c r="B690" i="4"/>
  <c r="O690" i="4"/>
  <c r="Q690" i="4" s="1"/>
  <c r="R690" i="4" s="1"/>
  <c r="U690" i="4" l="1"/>
  <c r="T690" i="4"/>
  <c r="S690" i="4"/>
  <c r="G691" i="4"/>
  <c r="N691" i="4" l="1"/>
  <c r="H691" i="4"/>
  <c r="I691" i="4" s="1"/>
  <c r="E692" i="4" l="1"/>
  <c r="B691" i="4"/>
  <c r="O691" i="4"/>
  <c r="Q691" i="4" s="1"/>
  <c r="R691" i="4" s="1"/>
  <c r="T691" i="4" l="1"/>
  <c r="U691" i="4"/>
  <c r="S691" i="4"/>
  <c r="G692" i="4"/>
  <c r="N692" i="4" l="1"/>
  <c r="H692" i="4"/>
  <c r="I692" i="4" s="1"/>
  <c r="E693" i="4" l="1"/>
  <c r="B692" i="4"/>
  <c r="O692" i="4"/>
  <c r="Q692" i="4" s="1"/>
  <c r="R692" i="4" s="1"/>
  <c r="T692" i="4" l="1"/>
  <c r="S692" i="4"/>
  <c r="U692" i="4"/>
  <c r="G693" i="4"/>
  <c r="N693" i="4" l="1"/>
  <c r="H693" i="4"/>
  <c r="I693" i="4" s="1"/>
  <c r="E694" i="4" l="1"/>
  <c r="B693" i="4"/>
  <c r="O693" i="4"/>
  <c r="Q693" i="4" s="1"/>
  <c r="R693" i="4" s="1"/>
  <c r="U693" i="4" l="1"/>
  <c r="S693" i="4"/>
  <c r="T693" i="4"/>
  <c r="G694" i="4"/>
  <c r="N694" i="4" l="1"/>
  <c r="H694" i="4"/>
  <c r="I694" i="4" s="1"/>
  <c r="B694" i="4" l="1"/>
  <c r="E695" i="4"/>
  <c r="O694" i="4"/>
  <c r="Q694" i="4" s="1"/>
  <c r="R694" i="4" s="1"/>
  <c r="U694" i="4" l="1"/>
  <c r="T694" i="4"/>
  <c r="S694" i="4"/>
  <c r="G695" i="4"/>
  <c r="N695" i="4" l="1"/>
  <c r="H695" i="4"/>
  <c r="I695" i="4" s="1"/>
  <c r="B695" i="4" l="1"/>
  <c r="E696" i="4"/>
  <c r="O695" i="4"/>
  <c r="Q695" i="4" s="1"/>
  <c r="R695" i="4" s="1"/>
  <c r="T695" i="4" l="1"/>
  <c r="U695" i="4"/>
  <c r="S695" i="4"/>
  <c r="G696" i="4"/>
  <c r="N696" i="4" l="1"/>
  <c r="H696" i="4"/>
  <c r="I696" i="4" s="1"/>
  <c r="E697" i="4" l="1"/>
  <c r="B696" i="4"/>
  <c r="O696" i="4"/>
  <c r="Q696" i="4" s="1"/>
  <c r="R696" i="4" s="1"/>
  <c r="T696" i="4" l="1"/>
  <c r="S696" i="4"/>
  <c r="U696" i="4"/>
  <c r="G697" i="4"/>
  <c r="N697" i="4" l="1"/>
  <c r="H697" i="4"/>
  <c r="I697" i="4" s="1"/>
  <c r="E698" i="4" l="1"/>
  <c r="B697" i="4"/>
  <c r="O697" i="4"/>
  <c r="Q697" i="4" s="1"/>
  <c r="R697" i="4" s="1"/>
  <c r="U697" i="4" l="1"/>
  <c r="S697" i="4"/>
  <c r="T697" i="4"/>
  <c r="G698" i="4"/>
  <c r="N698" i="4" l="1"/>
  <c r="H698" i="4"/>
  <c r="I698" i="4" s="1"/>
  <c r="E699" i="4" l="1"/>
  <c r="B698" i="4"/>
  <c r="O698" i="4"/>
  <c r="Q698" i="4" s="1"/>
  <c r="R698" i="4" s="1"/>
  <c r="U698" i="4" l="1"/>
  <c r="T698" i="4"/>
  <c r="S698" i="4"/>
  <c r="G699" i="4"/>
  <c r="N699" i="4" l="1"/>
  <c r="H699" i="4"/>
  <c r="I699" i="4" s="1"/>
  <c r="E700" i="4" l="1"/>
  <c r="B699" i="4"/>
  <c r="O699" i="4"/>
  <c r="Q699" i="4" s="1"/>
  <c r="R699" i="4" s="1"/>
  <c r="T699" i="4" l="1"/>
  <c r="U699" i="4"/>
  <c r="S699" i="4"/>
  <c r="G700" i="4"/>
  <c r="N700" i="4" l="1"/>
  <c r="H700" i="4"/>
  <c r="I700" i="4" s="1"/>
  <c r="E701" i="4" l="1"/>
  <c r="B700" i="4"/>
  <c r="O700" i="4"/>
  <c r="Q700" i="4" s="1"/>
  <c r="R700" i="4" s="1"/>
  <c r="T700" i="4" l="1"/>
  <c r="S700" i="4"/>
  <c r="U700" i="4"/>
  <c r="G701" i="4"/>
  <c r="N701" i="4" l="1"/>
  <c r="H701" i="4"/>
  <c r="I701" i="4" s="1"/>
  <c r="E702" i="4" l="1"/>
  <c r="B701" i="4"/>
  <c r="O701" i="4"/>
  <c r="Q701" i="4" s="1"/>
  <c r="R701" i="4" s="1"/>
  <c r="U701" i="4" l="1"/>
  <c r="S701" i="4"/>
  <c r="T701" i="4"/>
  <c r="G702" i="4"/>
  <c r="N702" i="4" l="1"/>
  <c r="H702" i="4"/>
  <c r="I702" i="4" s="1"/>
  <c r="E703" i="4" l="1"/>
  <c r="B702" i="4"/>
  <c r="O702" i="4"/>
  <c r="Q702" i="4" s="1"/>
  <c r="R702" i="4" s="1"/>
  <c r="U702" i="4" l="1"/>
  <c r="T702" i="4"/>
  <c r="S702" i="4"/>
  <c r="G703" i="4"/>
  <c r="N703" i="4" l="1"/>
  <c r="H703" i="4"/>
  <c r="I703" i="4" s="1"/>
  <c r="B703" i="4" l="1"/>
  <c r="E704" i="4"/>
  <c r="O703" i="4"/>
  <c r="Q703" i="4" s="1"/>
  <c r="R703" i="4" s="1"/>
  <c r="U703" i="4" l="1"/>
  <c r="S703" i="4"/>
  <c r="T703" i="4"/>
  <c r="G704" i="4"/>
  <c r="N704" i="4" l="1"/>
  <c r="H704" i="4"/>
  <c r="I704" i="4" s="1"/>
  <c r="E705" i="4" l="1"/>
  <c r="B704" i="4"/>
  <c r="O704" i="4"/>
  <c r="Q704" i="4" s="1"/>
  <c r="R704" i="4" s="1"/>
  <c r="U704" i="4" l="1"/>
  <c r="T704" i="4"/>
  <c r="S704" i="4"/>
  <c r="G705" i="4"/>
  <c r="N705" i="4" l="1"/>
  <c r="H705" i="4"/>
  <c r="I705" i="4" s="1"/>
  <c r="E706" i="4" l="1"/>
  <c r="B705" i="4"/>
  <c r="O705" i="4"/>
  <c r="Q705" i="4" s="1"/>
  <c r="R705" i="4" s="1"/>
  <c r="T705" i="4" l="1"/>
  <c r="U705" i="4"/>
  <c r="S705" i="4"/>
  <c r="G706" i="4"/>
  <c r="N706" i="4" l="1"/>
  <c r="H706" i="4"/>
  <c r="I706" i="4" s="1"/>
  <c r="B706" i="4" l="1"/>
  <c r="E707" i="4"/>
  <c r="O706" i="4"/>
  <c r="Q706" i="4" s="1"/>
  <c r="R706" i="4" s="1"/>
  <c r="T706" i="4" l="1"/>
  <c r="S706" i="4"/>
  <c r="U706" i="4"/>
  <c r="G707" i="4"/>
  <c r="N707" i="4" l="1"/>
  <c r="H707" i="4"/>
  <c r="I707" i="4" s="1"/>
  <c r="E708" i="4" l="1"/>
  <c r="B707" i="4"/>
  <c r="O707" i="4"/>
  <c r="Q707" i="4" s="1"/>
  <c r="R707" i="4" s="1"/>
  <c r="U707" i="4" l="1"/>
  <c r="S707" i="4"/>
  <c r="T707" i="4"/>
  <c r="G708" i="4"/>
  <c r="N708" i="4" l="1"/>
  <c r="H708" i="4"/>
  <c r="I708" i="4" s="1"/>
  <c r="E709" i="4" l="1"/>
  <c r="B708" i="4"/>
  <c r="O708" i="4"/>
  <c r="Q708" i="4" s="1"/>
  <c r="R708" i="4" s="1"/>
  <c r="U708" i="4" l="1"/>
  <c r="T708" i="4"/>
  <c r="S708" i="4"/>
  <c r="G709" i="4"/>
  <c r="N709" i="4" l="1"/>
  <c r="H709" i="4"/>
  <c r="I709" i="4" s="1"/>
  <c r="E710" i="4" l="1"/>
  <c r="B709" i="4"/>
  <c r="O709" i="4"/>
  <c r="Q709" i="4" s="1"/>
  <c r="R709" i="4" s="1"/>
  <c r="T709" i="4" l="1"/>
  <c r="U709" i="4"/>
  <c r="S709" i="4"/>
  <c r="G710" i="4"/>
  <c r="N710" i="4" l="1"/>
  <c r="H710" i="4"/>
  <c r="I710" i="4" s="1"/>
  <c r="B710" i="4" l="1"/>
  <c r="E711" i="4"/>
  <c r="O710" i="4"/>
  <c r="Q710" i="4" s="1"/>
  <c r="R710" i="4" s="1"/>
  <c r="T710" i="4" l="1"/>
  <c r="S710" i="4"/>
  <c r="U710" i="4"/>
  <c r="G711" i="4"/>
  <c r="N711" i="4" l="1"/>
  <c r="H711" i="4"/>
  <c r="I711" i="4" s="1"/>
  <c r="B711" i="4" l="1"/>
  <c r="E712" i="4"/>
  <c r="O711" i="4"/>
  <c r="Q711" i="4" s="1"/>
  <c r="R711" i="4" s="1"/>
  <c r="U711" i="4" l="1"/>
  <c r="S711" i="4"/>
  <c r="T711" i="4"/>
  <c r="G712" i="4"/>
  <c r="N712" i="4" l="1"/>
  <c r="H712" i="4"/>
  <c r="I712" i="4" s="1"/>
  <c r="E713" i="4" l="1"/>
  <c r="B712" i="4"/>
  <c r="O712" i="4"/>
  <c r="Q712" i="4" s="1"/>
  <c r="R712" i="4" s="1"/>
  <c r="U712" i="4" l="1"/>
  <c r="T712" i="4"/>
  <c r="S712" i="4"/>
  <c r="G713" i="4"/>
  <c r="N713" i="4" l="1"/>
  <c r="H713" i="4"/>
  <c r="I713" i="4" s="1"/>
  <c r="E714" i="4" l="1"/>
  <c r="B713" i="4"/>
  <c r="O713" i="4"/>
  <c r="Q713" i="4" s="1"/>
  <c r="R713" i="4" s="1"/>
  <c r="T713" i="4" l="1"/>
  <c r="U713" i="4"/>
  <c r="S713" i="4"/>
  <c r="G714" i="4"/>
  <c r="N714" i="4" l="1"/>
  <c r="H714" i="4"/>
  <c r="I714" i="4" s="1"/>
  <c r="B714" i="4" l="1"/>
  <c r="E715" i="4"/>
  <c r="O714" i="4"/>
  <c r="Q714" i="4" s="1"/>
  <c r="R714" i="4" s="1"/>
  <c r="T714" i="4" l="1"/>
  <c r="U714" i="4"/>
  <c r="S714" i="4"/>
  <c r="G715" i="4"/>
  <c r="N715" i="4" l="1"/>
  <c r="H715" i="4"/>
  <c r="I715" i="4" s="1"/>
  <c r="B715" i="4" l="1"/>
  <c r="E716" i="4"/>
  <c r="O715" i="4"/>
  <c r="Q715" i="4" s="1"/>
  <c r="R715" i="4" s="1"/>
  <c r="U715" i="4" l="1"/>
  <c r="S715" i="4"/>
  <c r="T715" i="4"/>
  <c r="G716" i="4"/>
  <c r="N716" i="4" l="1"/>
  <c r="H716" i="4"/>
  <c r="I716" i="4" s="1"/>
  <c r="E717" i="4" l="1"/>
  <c r="B716" i="4"/>
  <c r="O716" i="4"/>
  <c r="Q716" i="4" s="1"/>
  <c r="R716" i="4" s="1"/>
  <c r="U716" i="4" l="1"/>
  <c r="S716" i="4"/>
  <c r="T716" i="4"/>
  <c r="G717" i="4"/>
  <c r="N717" i="4" l="1"/>
  <c r="H717" i="4"/>
  <c r="I717" i="4" s="1"/>
  <c r="E718" i="4" l="1"/>
  <c r="B717" i="4"/>
  <c r="O717" i="4"/>
  <c r="Q717" i="4" s="1"/>
  <c r="R717" i="4" s="1"/>
  <c r="T717" i="4" l="1"/>
  <c r="U717" i="4"/>
  <c r="S717" i="4"/>
  <c r="G718" i="4"/>
  <c r="N718" i="4" l="1"/>
  <c r="H718" i="4"/>
  <c r="I718" i="4" s="1"/>
  <c r="E719" i="4" l="1"/>
  <c r="B718" i="4"/>
  <c r="O718" i="4"/>
  <c r="Q718" i="4" s="1"/>
  <c r="R718" i="4" s="1"/>
  <c r="T718" i="4" l="1"/>
  <c r="S718" i="4"/>
  <c r="U718" i="4"/>
  <c r="G719" i="4"/>
  <c r="N719" i="4" l="1"/>
  <c r="H719" i="4"/>
  <c r="I719" i="4" s="1"/>
  <c r="E720" i="4" l="1"/>
  <c r="B719" i="4"/>
  <c r="O719" i="4"/>
  <c r="Q719" i="4" s="1"/>
  <c r="R719" i="4" s="1"/>
  <c r="U719" i="4" l="1"/>
  <c r="S719" i="4"/>
  <c r="T719" i="4"/>
  <c r="G720" i="4"/>
  <c r="N720" i="4" l="1"/>
  <c r="H720" i="4"/>
  <c r="I720" i="4" s="1"/>
  <c r="E721" i="4" l="1"/>
  <c r="B720" i="4"/>
  <c r="O720" i="4"/>
  <c r="Q720" i="4" s="1"/>
  <c r="R720" i="4" s="1"/>
  <c r="U720" i="4" l="1"/>
  <c r="T720" i="4"/>
  <c r="S720" i="4"/>
  <c r="G721" i="4"/>
  <c r="N721" i="4" l="1"/>
  <c r="H721" i="4"/>
  <c r="I721" i="4" s="1"/>
  <c r="E722" i="4" l="1"/>
  <c r="B721" i="4"/>
  <c r="O721" i="4"/>
  <c r="Q721" i="4" s="1"/>
  <c r="R721" i="4" s="1"/>
  <c r="T721" i="4" l="1"/>
  <c r="U721" i="4"/>
  <c r="S721" i="4"/>
  <c r="G722" i="4"/>
  <c r="N722" i="4" l="1"/>
  <c r="H722" i="4"/>
  <c r="I722" i="4" s="1"/>
  <c r="E723" i="4" l="1"/>
  <c r="B722" i="4"/>
  <c r="O722" i="4"/>
  <c r="Q722" i="4" s="1"/>
  <c r="R722" i="4" s="1"/>
  <c r="T722" i="4" l="1"/>
  <c r="S722" i="4"/>
  <c r="U722" i="4"/>
  <c r="G723" i="4"/>
  <c r="N723" i="4" l="1"/>
  <c r="H723" i="4"/>
  <c r="I723" i="4" s="1"/>
  <c r="B723" i="4" l="1"/>
  <c r="E724" i="4"/>
  <c r="O723" i="4"/>
  <c r="Q723" i="4" s="1"/>
  <c r="R723" i="4" s="1"/>
  <c r="U723" i="4" l="1"/>
  <c r="S723" i="4"/>
  <c r="T723" i="4"/>
  <c r="G724" i="4"/>
  <c r="N724" i="4" l="1"/>
  <c r="H724" i="4"/>
  <c r="I724" i="4" s="1"/>
  <c r="E725" i="4" l="1"/>
  <c r="B724" i="4"/>
  <c r="O724" i="4"/>
  <c r="Q724" i="4" s="1"/>
  <c r="R724" i="4" s="1"/>
  <c r="U724" i="4" l="1"/>
  <c r="T724" i="4"/>
  <c r="S724" i="4"/>
  <c r="G725" i="4"/>
  <c r="N725" i="4" l="1"/>
  <c r="H725" i="4"/>
  <c r="I725" i="4" s="1"/>
  <c r="E726" i="4" l="1"/>
  <c r="B725" i="4"/>
  <c r="O725" i="4"/>
  <c r="Q725" i="4" s="1"/>
  <c r="R725" i="4" s="1"/>
  <c r="T725" i="4" l="1"/>
  <c r="U725" i="4"/>
  <c r="S725" i="4"/>
  <c r="G726" i="4"/>
  <c r="N726" i="4" l="1"/>
  <c r="H726" i="4"/>
  <c r="I726" i="4" s="1"/>
  <c r="B726" i="4" l="1"/>
  <c r="E727" i="4"/>
  <c r="O726" i="4"/>
  <c r="Q726" i="4" s="1"/>
  <c r="R726" i="4" s="1"/>
  <c r="T726" i="4" l="1"/>
  <c r="S726" i="4"/>
  <c r="U726" i="4"/>
  <c r="G727" i="4"/>
  <c r="N727" i="4" l="1"/>
  <c r="H727" i="4"/>
  <c r="I727" i="4" s="1"/>
  <c r="B727" i="4" l="1"/>
  <c r="E728" i="4"/>
  <c r="O727" i="4"/>
  <c r="Q727" i="4" s="1"/>
  <c r="R727" i="4" s="1"/>
  <c r="U727" i="4" l="1"/>
  <c r="S727" i="4"/>
  <c r="T727" i="4"/>
  <c r="G728" i="4"/>
  <c r="N728" i="4" l="1"/>
  <c r="H728" i="4"/>
  <c r="I728" i="4" s="1"/>
  <c r="E729" i="4" l="1"/>
  <c r="B728" i="4"/>
  <c r="O728" i="4"/>
  <c r="Q728" i="4" s="1"/>
  <c r="R728" i="4" s="1"/>
  <c r="U728" i="4" l="1"/>
  <c r="T728" i="4"/>
  <c r="S728" i="4"/>
  <c r="G729" i="4"/>
  <c r="N729" i="4" l="1"/>
  <c r="H729" i="4"/>
  <c r="I729" i="4" s="1"/>
  <c r="E730" i="4" l="1"/>
  <c r="B729" i="4"/>
  <c r="O729" i="4"/>
  <c r="Q729" i="4" s="1"/>
  <c r="R729" i="4" s="1"/>
  <c r="T729" i="4" l="1"/>
  <c r="U729" i="4"/>
  <c r="S729" i="4"/>
  <c r="G730" i="4"/>
  <c r="N730" i="4" l="1"/>
  <c r="H730" i="4"/>
  <c r="I730" i="4" s="1"/>
  <c r="B730" i="4" l="1"/>
  <c r="E731" i="4"/>
  <c r="O730" i="4"/>
  <c r="Q730" i="4" s="1"/>
  <c r="R730" i="4" s="1"/>
  <c r="T730" i="4" l="1"/>
  <c r="S730" i="4"/>
  <c r="U730" i="4"/>
  <c r="G731" i="4"/>
  <c r="N731" i="4" l="1"/>
  <c r="H731" i="4"/>
  <c r="I731" i="4" s="1"/>
  <c r="B731" i="4" l="1"/>
  <c r="E732" i="4"/>
  <c r="O731" i="4"/>
  <c r="Q731" i="4" s="1"/>
  <c r="R731" i="4" s="1"/>
  <c r="U731" i="4" l="1"/>
  <c r="S731" i="4"/>
  <c r="T731" i="4"/>
  <c r="G732" i="4"/>
  <c r="N732" i="4" l="1"/>
  <c r="H732" i="4"/>
  <c r="I732" i="4" s="1"/>
  <c r="E733" i="4" l="1"/>
  <c r="B732" i="4"/>
  <c r="O732" i="4"/>
  <c r="Q732" i="4" s="1"/>
  <c r="R732" i="4" s="1"/>
  <c r="U732" i="4" l="1"/>
  <c r="T732" i="4"/>
  <c r="S732" i="4"/>
  <c r="G733" i="4"/>
  <c r="N733" i="4" l="1"/>
  <c r="H733" i="4"/>
  <c r="I733" i="4" s="1"/>
  <c r="E734" i="4" l="1"/>
  <c r="B733" i="4"/>
  <c r="O733" i="4"/>
  <c r="Q733" i="4" s="1"/>
  <c r="R733" i="4" s="1"/>
  <c r="T733" i="4" l="1"/>
  <c r="U733" i="4"/>
  <c r="S733" i="4"/>
  <c r="G734" i="4"/>
  <c r="N734" i="4" l="1"/>
  <c r="H734" i="4"/>
  <c r="I734" i="4" s="1"/>
  <c r="B734" i="4" l="1"/>
  <c r="E735" i="4"/>
  <c r="O734" i="4"/>
  <c r="Q734" i="4" s="1"/>
  <c r="R734" i="4" s="1"/>
  <c r="S734" i="4" l="1"/>
  <c r="T734" i="4"/>
  <c r="U734" i="4"/>
  <c r="G735" i="4"/>
  <c r="N735" i="4" l="1"/>
  <c r="H735" i="4"/>
  <c r="I735" i="4" s="1"/>
  <c r="E736" i="4" l="1"/>
  <c r="B735" i="4"/>
  <c r="O735" i="4"/>
  <c r="Q735" i="4" s="1"/>
  <c r="R735" i="4" s="1"/>
  <c r="U735" i="4" l="1"/>
  <c r="S735" i="4"/>
  <c r="T735" i="4"/>
  <c r="G736" i="4"/>
  <c r="N736" i="4" l="1"/>
  <c r="H736" i="4"/>
  <c r="I736" i="4" s="1"/>
  <c r="E737" i="4" l="1"/>
  <c r="B736" i="4"/>
  <c r="O736" i="4"/>
  <c r="Q736" i="4" s="1"/>
  <c r="R736" i="4" s="1"/>
  <c r="U736" i="4" l="1"/>
  <c r="T736" i="4"/>
  <c r="S736" i="4"/>
  <c r="G737" i="4"/>
  <c r="N737" i="4" l="1"/>
  <c r="H737" i="4"/>
  <c r="I737" i="4" s="1"/>
  <c r="E738" i="4" l="1"/>
  <c r="B737" i="4"/>
  <c r="O737" i="4"/>
  <c r="Q737" i="4" s="1"/>
  <c r="R737" i="4" s="1"/>
  <c r="T737" i="4" l="1"/>
  <c r="U737" i="4"/>
  <c r="S737" i="4"/>
  <c r="G738" i="4"/>
  <c r="N738" i="4" l="1"/>
  <c r="H738" i="4"/>
  <c r="I738" i="4" s="1"/>
  <c r="B738" i="4" l="1"/>
  <c r="E739" i="4"/>
  <c r="O738" i="4"/>
  <c r="Q738" i="4" s="1"/>
  <c r="R738" i="4" s="1"/>
  <c r="T738" i="4" l="1"/>
  <c r="S738" i="4"/>
  <c r="U738" i="4"/>
  <c r="G739" i="4"/>
  <c r="N739" i="4" l="1"/>
  <c r="H739" i="4"/>
  <c r="I739" i="4" s="1"/>
  <c r="B739" i="4" l="1"/>
  <c r="E740" i="4"/>
  <c r="O739" i="4"/>
  <c r="Q739" i="4" s="1"/>
  <c r="R739" i="4" s="1"/>
  <c r="U739" i="4" l="1"/>
  <c r="S739" i="4"/>
  <c r="T739" i="4"/>
  <c r="G740" i="4"/>
  <c r="N740" i="4" l="1"/>
  <c r="H740" i="4"/>
  <c r="I740" i="4" s="1"/>
  <c r="E741" i="4" l="1"/>
  <c r="B740" i="4"/>
  <c r="O740" i="4"/>
  <c r="Q740" i="4" s="1"/>
  <c r="R740" i="4" s="1"/>
  <c r="U740" i="4" l="1"/>
  <c r="T740" i="4"/>
  <c r="S740" i="4"/>
  <c r="G741" i="4"/>
  <c r="N741" i="4" l="1"/>
  <c r="H741" i="4"/>
  <c r="I741" i="4" s="1"/>
  <c r="E742" i="4" l="1"/>
  <c r="B741" i="4"/>
  <c r="O741" i="4"/>
  <c r="Q741" i="4" s="1"/>
  <c r="R741" i="4" s="1"/>
  <c r="T741" i="4" l="1"/>
  <c r="U741" i="4"/>
  <c r="S741" i="4"/>
  <c r="G742" i="4"/>
  <c r="N742" i="4" l="1"/>
  <c r="H742" i="4"/>
  <c r="I742" i="4" s="1"/>
  <c r="B742" i="4" l="1"/>
  <c r="E743" i="4"/>
  <c r="O742" i="4"/>
  <c r="Q742" i="4" s="1"/>
  <c r="R742" i="4" s="1"/>
  <c r="T742" i="4" l="1"/>
  <c r="S742" i="4"/>
  <c r="U742" i="4"/>
  <c r="G743" i="4"/>
  <c r="N743" i="4" l="1"/>
  <c r="H743" i="4"/>
  <c r="I743" i="4" s="1"/>
  <c r="E744" i="4" l="1"/>
  <c r="B743" i="4"/>
  <c r="O743" i="4"/>
  <c r="Q743" i="4" s="1"/>
  <c r="R743" i="4" s="1"/>
  <c r="U743" i="4" l="1"/>
  <c r="S743" i="4"/>
  <c r="T743" i="4"/>
  <c r="G744" i="4"/>
  <c r="N744" i="4" l="1"/>
  <c r="H744" i="4"/>
  <c r="I744" i="4" s="1"/>
  <c r="E745" i="4" l="1"/>
  <c r="B744" i="4"/>
  <c r="O744" i="4"/>
  <c r="Q744" i="4" s="1"/>
  <c r="R744" i="4" s="1"/>
  <c r="U744" i="4" l="1"/>
  <c r="T744" i="4"/>
  <c r="S744" i="4"/>
  <c r="G745" i="4"/>
  <c r="N745" i="4" l="1"/>
  <c r="H745" i="4"/>
  <c r="I745" i="4" s="1"/>
  <c r="E746" i="4" l="1"/>
  <c r="B745" i="4"/>
  <c r="O745" i="4"/>
  <c r="Q745" i="4" s="1"/>
  <c r="R745" i="4" s="1"/>
  <c r="T745" i="4" l="1"/>
  <c r="U745" i="4"/>
  <c r="S745" i="4"/>
  <c r="G746" i="4"/>
  <c r="N746" i="4" l="1"/>
  <c r="H746" i="4"/>
  <c r="I746" i="4" s="1"/>
  <c r="B746" i="4" l="1"/>
  <c r="E747" i="4"/>
  <c r="O746" i="4"/>
  <c r="Q746" i="4" s="1"/>
  <c r="R746" i="4" s="1"/>
  <c r="T746" i="4" l="1"/>
  <c r="S746" i="4"/>
  <c r="U746" i="4"/>
  <c r="G747" i="4"/>
  <c r="N747" i="4" l="1"/>
  <c r="H747" i="4"/>
  <c r="I747" i="4" s="1"/>
  <c r="B747" i="4" l="1"/>
  <c r="E748" i="4"/>
  <c r="O747" i="4"/>
  <c r="Q747" i="4" s="1"/>
  <c r="R747" i="4" s="1"/>
  <c r="U747" i="4" l="1"/>
  <c r="S747" i="4"/>
  <c r="T747" i="4"/>
  <c r="G748" i="4"/>
  <c r="N748" i="4" l="1"/>
  <c r="H748" i="4"/>
  <c r="I748" i="4" s="1"/>
  <c r="E749" i="4" l="1"/>
  <c r="B748" i="4"/>
  <c r="O748" i="4"/>
  <c r="Q748" i="4" s="1"/>
  <c r="R748" i="4" s="1"/>
  <c r="U748" i="4" l="1"/>
  <c r="T748" i="4"/>
  <c r="S748" i="4"/>
  <c r="G749" i="4"/>
  <c r="N749" i="4" l="1"/>
  <c r="H749" i="4"/>
  <c r="I749" i="4" s="1"/>
  <c r="E750" i="4" l="1"/>
  <c r="B749" i="4"/>
  <c r="O749" i="4"/>
  <c r="Q749" i="4" s="1"/>
  <c r="R749" i="4" s="1"/>
  <c r="T749" i="4" l="1"/>
  <c r="U749" i="4"/>
  <c r="S749" i="4"/>
  <c r="G750" i="4"/>
  <c r="N750" i="4" l="1"/>
  <c r="H750" i="4"/>
  <c r="I750" i="4" s="1"/>
  <c r="E751" i="4" l="1"/>
  <c r="B750" i="4"/>
  <c r="O750" i="4"/>
  <c r="Q750" i="4" s="1"/>
  <c r="R750" i="4" s="1"/>
  <c r="T750" i="4" l="1"/>
  <c r="S750" i="4"/>
  <c r="U750" i="4"/>
  <c r="G751" i="4"/>
  <c r="N751" i="4" l="1"/>
  <c r="H751" i="4"/>
  <c r="I751" i="4" s="1"/>
  <c r="B751" i="4" l="1"/>
  <c r="E752" i="4"/>
  <c r="O751" i="4"/>
  <c r="Q751" i="4" s="1"/>
  <c r="R751" i="4" s="1"/>
  <c r="U751" i="4" l="1"/>
  <c r="S751" i="4"/>
  <c r="T751" i="4"/>
  <c r="G752" i="4"/>
  <c r="N752" i="4" l="1"/>
  <c r="H752" i="4"/>
  <c r="I752" i="4" s="1"/>
  <c r="E753" i="4" l="1"/>
  <c r="B752" i="4"/>
  <c r="O752" i="4"/>
  <c r="Q752" i="4" s="1"/>
  <c r="R752" i="4" s="1"/>
  <c r="U752" i="4" l="1"/>
  <c r="T752" i="4"/>
  <c r="S752" i="4"/>
  <c r="G753" i="4"/>
  <c r="N753" i="4" l="1"/>
  <c r="H753" i="4"/>
  <c r="I753" i="4" s="1"/>
  <c r="E754" i="4" l="1"/>
  <c r="B753" i="4"/>
  <c r="O753" i="4"/>
  <c r="Q753" i="4" s="1"/>
  <c r="R753" i="4" s="1"/>
  <c r="T753" i="4" l="1"/>
  <c r="U753" i="4"/>
  <c r="S753" i="4"/>
  <c r="G754" i="4"/>
  <c r="N754" i="4" l="1"/>
  <c r="H754" i="4"/>
  <c r="I754" i="4" s="1"/>
  <c r="E755" i="4" l="1"/>
  <c r="B754" i="4"/>
  <c r="O754" i="4"/>
  <c r="Q754" i="4" s="1"/>
  <c r="R754" i="4" s="1"/>
  <c r="T754" i="4" l="1"/>
  <c r="S754" i="4"/>
  <c r="U754" i="4"/>
  <c r="G755" i="4"/>
  <c r="N755" i="4" l="1"/>
  <c r="H755" i="4"/>
  <c r="I755" i="4" s="1"/>
  <c r="B755" i="4" l="1"/>
  <c r="E756" i="4"/>
  <c r="O755" i="4"/>
  <c r="Q755" i="4" s="1"/>
  <c r="R755" i="4" s="1"/>
  <c r="U755" i="4" l="1"/>
  <c r="S755" i="4"/>
  <c r="T755" i="4"/>
  <c r="G756" i="4"/>
  <c r="N756" i="4" l="1"/>
  <c r="H756" i="4"/>
  <c r="I756" i="4" s="1"/>
  <c r="E757" i="4" l="1"/>
  <c r="B756" i="4"/>
  <c r="O756" i="4"/>
  <c r="Q756" i="4" s="1"/>
  <c r="R756" i="4" s="1"/>
  <c r="U756" i="4" l="1"/>
  <c r="S756" i="4"/>
  <c r="T756" i="4"/>
  <c r="G757" i="4"/>
  <c r="N757" i="4" l="1"/>
  <c r="H757" i="4"/>
  <c r="I757" i="4" s="1"/>
  <c r="E758" i="4" l="1"/>
  <c r="B757" i="4"/>
  <c r="O757" i="4"/>
  <c r="Q757" i="4" s="1"/>
  <c r="R757" i="4" s="1"/>
  <c r="T757" i="4" l="1"/>
  <c r="U757" i="4"/>
  <c r="S757" i="4"/>
  <c r="G758" i="4"/>
  <c r="N758" i="4" l="1"/>
  <c r="H758" i="4"/>
  <c r="I758" i="4" s="1"/>
  <c r="E759" i="4" l="1"/>
  <c r="B758" i="4"/>
  <c r="O758" i="4"/>
  <c r="Q758" i="4" s="1"/>
  <c r="R758" i="4" s="1"/>
  <c r="T758" i="4" l="1"/>
  <c r="S758" i="4"/>
  <c r="U758" i="4"/>
  <c r="G759" i="4"/>
  <c r="N759" i="4" l="1"/>
  <c r="H759" i="4"/>
  <c r="I759" i="4" s="1"/>
  <c r="E760" i="4" l="1"/>
  <c r="B759" i="4"/>
  <c r="O759" i="4"/>
  <c r="Q759" i="4" s="1"/>
  <c r="R759" i="4" s="1"/>
  <c r="U759" i="4" l="1"/>
  <c r="S759" i="4"/>
  <c r="T759" i="4"/>
  <c r="G760" i="4"/>
  <c r="N760" i="4" l="1"/>
  <c r="H760" i="4"/>
  <c r="I760" i="4" s="1"/>
  <c r="E761" i="4" l="1"/>
  <c r="B760" i="4"/>
  <c r="O760" i="4"/>
  <c r="Q760" i="4" s="1"/>
  <c r="R760" i="4" s="1"/>
  <c r="U760" i="4" l="1"/>
  <c r="T760" i="4"/>
  <c r="S760" i="4"/>
  <c r="G761" i="4"/>
  <c r="N761" i="4" l="1"/>
  <c r="H761" i="4"/>
  <c r="I761" i="4" s="1"/>
  <c r="E762" i="4" l="1"/>
  <c r="B761" i="4"/>
  <c r="O761" i="4"/>
  <c r="Q761" i="4" s="1"/>
  <c r="R761" i="4" s="1"/>
  <c r="T761" i="4" l="1"/>
  <c r="U761" i="4"/>
  <c r="S761" i="4"/>
  <c r="G762" i="4"/>
  <c r="N762" i="4" l="1"/>
  <c r="H762" i="4"/>
  <c r="I762" i="4" s="1"/>
  <c r="E763" i="4" l="1"/>
  <c r="B762" i="4"/>
  <c r="O762" i="4"/>
  <c r="Q762" i="4" s="1"/>
  <c r="R762" i="4" s="1"/>
  <c r="T762" i="4" l="1"/>
  <c r="S762" i="4"/>
  <c r="U762" i="4"/>
  <c r="G763" i="4"/>
  <c r="N763" i="4" l="1"/>
  <c r="H763" i="4"/>
  <c r="I763" i="4" s="1"/>
  <c r="B763" i="4" l="1"/>
  <c r="E764" i="4"/>
  <c r="O763" i="4"/>
  <c r="Q763" i="4" s="1"/>
  <c r="R763" i="4" s="1"/>
  <c r="U763" i="4" l="1"/>
  <c r="S763" i="4"/>
  <c r="T763" i="4"/>
  <c r="G764" i="4"/>
  <c r="N764" i="4" l="1"/>
  <c r="H764" i="4"/>
  <c r="I764" i="4" s="1"/>
  <c r="E765" i="4" l="1"/>
  <c r="B764" i="4"/>
  <c r="O764" i="4"/>
  <c r="Q764" i="4" s="1"/>
  <c r="R764" i="4" s="1"/>
  <c r="U764" i="4" l="1"/>
  <c r="T764" i="4"/>
  <c r="S764" i="4"/>
  <c r="G765" i="4"/>
  <c r="N765" i="4" l="1"/>
  <c r="H765" i="4"/>
  <c r="I765" i="4" s="1"/>
  <c r="E766" i="4" l="1"/>
  <c r="B765" i="4"/>
  <c r="O765" i="4"/>
  <c r="Q765" i="4" s="1"/>
  <c r="R765" i="4" s="1"/>
  <c r="T765" i="4" l="1"/>
  <c r="U765" i="4"/>
  <c r="S765" i="4"/>
  <c r="G766" i="4"/>
  <c r="N766" i="4" l="1"/>
  <c r="H766" i="4"/>
  <c r="I766" i="4" s="1"/>
  <c r="B766" i="4" l="1"/>
  <c r="E767" i="4"/>
  <c r="O766" i="4"/>
  <c r="Q766" i="4" s="1"/>
  <c r="R766" i="4" s="1"/>
  <c r="T766" i="4" l="1"/>
  <c r="S766" i="4"/>
  <c r="U766" i="4"/>
  <c r="G767" i="4"/>
  <c r="N767" i="4" l="1"/>
  <c r="H767" i="4"/>
  <c r="I767" i="4" s="1"/>
  <c r="E768" i="4" l="1"/>
  <c r="B767" i="4"/>
  <c r="O767" i="4"/>
  <c r="Q767" i="4" s="1"/>
  <c r="R767" i="4" s="1"/>
  <c r="U767" i="4" l="1"/>
  <c r="S767" i="4"/>
  <c r="T767" i="4"/>
  <c r="G768" i="4"/>
  <c r="N768" i="4" l="1"/>
  <c r="H768" i="4"/>
  <c r="I768" i="4" s="1"/>
  <c r="E769" i="4" l="1"/>
  <c r="B768" i="4"/>
  <c r="O768" i="4"/>
  <c r="Q768" i="4" s="1"/>
  <c r="R768" i="4" s="1"/>
  <c r="U768" i="4" l="1"/>
  <c r="T768" i="4"/>
  <c r="S768" i="4"/>
  <c r="G769" i="4"/>
  <c r="N769" i="4" l="1"/>
  <c r="H769" i="4"/>
  <c r="I769" i="4" s="1"/>
  <c r="E770" i="4" l="1"/>
  <c r="B769" i="4"/>
  <c r="O769" i="4"/>
  <c r="Q769" i="4" s="1"/>
  <c r="R769" i="4" s="1"/>
  <c r="T769" i="4" l="1"/>
  <c r="U769" i="4"/>
  <c r="S769" i="4"/>
  <c r="G770" i="4"/>
  <c r="N770" i="4" l="1"/>
  <c r="H770" i="4"/>
  <c r="I770" i="4" s="1"/>
  <c r="B770" i="4" l="1"/>
  <c r="E771" i="4"/>
  <c r="O770" i="4"/>
  <c r="Q770" i="4" s="1"/>
  <c r="R770" i="4" s="1"/>
  <c r="T770" i="4" l="1"/>
  <c r="S770" i="4"/>
  <c r="U770" i="4"/>
  <c r="G771" i="4"/>
  <c r="N771" i="4" l="1"/>
  <c r="H771" i="4"/>
  <c r="I771" i="4" s="1"/>
  <c r="E772" i="4" l="1"/>
  <c r="B771" i="4"/>
  <c r="O771" i="4"/>
  <c r="Q771" i="4" s="1"/>
  <c r="R771" i="4" s="1"/>
  <c r="U771" i="4" l="1"/>
  <c r="S771" i="4"/>
  <c r="T771" i="4"/>
  <c r="G772" i="4"/>
  <c r="N772" i="4" l="1"/>
  <c r="H772" i="4"/>
  <c r="I772" i="4" s="1"/>
  <c r="E773" i="4" l="1"/>
  <c r="B772" i="4"/>
  <c r="O772" i="4"/>
  <c r="Q772" i="4" s="1"/>
  <c r="R772" i="4" s="1"/>
  <c r="U772" i="4" l="1"/>
  <c r="T772" i="4"/>
  <c r="S772" i="4"/>
  <c r="G773" i="4"/>
  <c r="N773" i="4" l="1"/>
  <c r="H773" i="4"/>
  <c r="I773" i="4" s="1"/>
  <c r="E774" i="4" l="1"/>
  <c r="B773" i="4"/>
  <c r="O773" i="4"/>
  <c r="Q773" i="4" s="1"/>
  <c r="R773" i="4" s="1"/>
  <c r="T773" i="4" l="1"/>
  <c r="U773" i="4"/>
  <c r="S773" i="4"/>
  <c r="G774" i="4"/>
  <c r="N774" i="4" l="1"/>
  <c r="H774" i="4"/>
  <c r="I774" i="4" s="1"/>
  <c r="E775" i="4" l="1"/>
  <c r="B774" i="4"/>
  <c r="O774" i="4"/>
  <c r="Q774" i="4" s="1"/>
  <c r="R774" i="4" s="1"/>
  <c r="T774" i="4" l="1"/>
  <c r="S774" i="4"/>
  <c r="U774" i="4"/>
  <c r="G775" i="4"/>
  <c r="N775" i="4" l="1"/>
  <c r="H775" i="4"/>
  <c r="I775" i="4" s="1"/>
  <c r="E776" i="4" l="1"/>
  <c r="B775" i="4"/>
  <c r="O775" i="4"/>
  <c r="Q775" i="4" s="1"/>
  <c r="R775" i="4" s="1"/>
  <c r="U775" i="4" l="1"/>
  <c r="S775" i="4"/>
  <c r="T775" i="4"/>
  <c r="G776" i="4"/>
  <c r="N776" i="4" l="1"/>
  <c r="H776" i="4"/>
  <c r="I776" i="4" s="1"/>
  <c r="E777" i="4" l="1"/>
  <c r="B776" i="4"/>
  <c r="O776" i="4"/>
  <c r="Q776" i="4" s="1"/>
  <c r="R776" i="4" s="1"/>
  <c r="U776" i="4" l="1"/>
  <c r="T776" i="4"/>
  <c r="S776" i="4"/>
  <c r="G777" i="4"/>
  <c r="N777" i="4" l="1"/>
  <c r="H777" i="4"/>
  <c r="I777" i="4" s="1"/>
  <c r="E778" i="4" l="1"/>
  <c r="B777" i="4"/>
  <c r="O777" i="4"/>
  <c r="Q777" i="4" s="1"/>
  <c r="R777" i="4" s="1"/>
  <c r="T777" i="4" l="1"/>
  <c r="U777" i="4"/>
  <c r="S777" i="4"/>
  <c r="G778" i="4"/>
  <c r="N778" i="4" l="1"/>
  <c r="H778" i="4"/>
  <c r="I778" i="4" s="1"/>
  <c r="E779" i="4" l="1"/>
  <c r="B778" i="4"/>
  <c r="O778" i="4"/>
  <c r="Q778" i="4" s="1"/>
  <c r="R778" i="4" s="1"/>
  <c r="T778" i="4" l="1"/>
  <c r="S778" i="4"/>
  <c r="U778" i="4"/>
  <c r="G779" i="4"/>
  <c r="N779" i="4" l="1"/>
  <c r="H779" i="4"/>
  <c r="I779" i="4" s="1"/>
  <c r="B779" i="4" l="1"/>
  <c r="E780" i="4"/>
  <c r="O779" i="4"/>
  <c r="Q779" i="4" s="1"/>
  <c r="R779" i="4" s="1"/>
  <c r="U779" i="4" l="1"/>
  <c r="S779" i="4"/>
  <c r="T779" i="4"/>
  <c r="G780" i="4"/>
  <c r="N780" i="4" l="1"/>
  <c r="H780" i="4"/>
  <c r="I780" i="4" s="1"/>
  <c r="E781" i="4" l="1"/>
  <c r="B780" i="4"/>
  <c r="O780" i="4"/>
  <c r="Q780" i="4" s="1"/>
  <c r="R780" i="4" s="1"/>
  <c r="U780" i="4" l="1"/>
  <c r="T780" i="4"/>
  <c r="S780" i="4"/>
  <c r="G781" i="4"/>
  <c r="N781" i="4" l="1"/>
  <c r="H781" i="4"/>
  <c r="I781" i="4" s="1"/>
  <c r="E782" i="4" l="1"/>
  <c r="B781" i="4"/>
  <c r="O781" i="4"/>
  <c r="Q781" i="4" s="1"/>
  <c r="R781" i="4" s="1"/>
  <c r="T781" i="4" l="1"/>
  <c r="U781" i="4"/>
  <c r="S781" i="4"/>
  <c r="G782" i="4"/>
  <c r="N782" i="4" l="1"/>
  <c r="H782" i="4"/>
  <c r="I782" i="4" s="1"/>
  <c r="E783" i="4" l="1"/>
  <c r="B782" i="4"/>
  <c r="O782" i="4"/>
  <c r="Q782" i="4" s="1"/>
  <c r="R782" i="4" s="1"/>
  <c r="T782" i="4" l="1"/>
  <c r="S782" i="4"/>
  <c r="U782" i="4"/>
  <c r="G783" i="4"/>
  <c r="N783" i="4" l="1"/>
  <c r="H783" i="4"/>
  <c r="I783" i="4" s="1"/>
  <c r="E784" i="4" l="1"/>
  <c r="B783" i="4"/>
  <c r="O783" i="4"/>
  <c r="Q783" i="4" s="1"/>
  <c r="R783" i="4" s="1"/>
  <c r="U783" i="4" l="1"/>
  <c r="S783" i="4"/>
  <c r="T783" i="4"/>
  <c r="G784" i="4"/>
  <c r="N784" i="4" l="1"/>
  <c r="H784" i="4"/>
  <c r="I784" i="4" s="1"/>
  <c r="E785" i="4" l="1"/>
  <c r="B784" i="4"/>
  <c r="O784" i="4"/>
  <c r="Q784" i="4" s="1"/>
  <c r="R784" i="4" s="1"/>
  <c r="U784" i="4" l="1"/>
  <c r="T784" i="4"/>
  <c r="S784" i="4"/>
  <c r="G785" i="4"/>
  <c r="N785" i="4" l="1"/>
  <c r="H785" i="4"/>
  <c r="I785" i="4" s="1"/>
  <c r="E786" i="4" l="1"/>
  <c r="B785" i="4"/>
  <c r="O785" i="4"/>
  <c r="Q785" i="4" s="1"/>
  <c r="R785" i="4" s="1"/>
  <c r="T785" i="4" l="1"/>
  <c r="U785" i="4"/>
  <c r="S785" i="4"/>
  <c r="G786" i="4"/>
  <c r="N786" i="4" l="1"/>
  <c r="H786" i="4"/>
  <c r="I786" i="4" s="1"/>
  <c r="B786" i="4" l="1"/>
  <c r="E787" i="4"/>
  <c r="O786" i="4"/>
  <c r="Q786" i="4" s="1"/>
  <c r="R786" i="4" s="1"/>
  <c r="T786" i="4" l="1"/>
  <c r="S786" i="4"/>
  <c r="U786" i="4"/>
  <c r="G787" i="4"/>
  <c r="N787" i="4" l="1"/>
  <c r="H787" i="4"/>
  <c r="I787" i="4" s="1"/>
  <c r="B787" i="4" l="1"/>
  <c r="E788" i="4"/>
  <c r="O787" i="4"/>
  <c r="Q787" i="4" s="1"/>
  <c r="R787" i="4" s="1"/>
  <c r="U787" i="4" l="1"/>
  <c r="T787" i="4"/>
  <c r="S787" i="4"/>
  <c r="G788" i="4"/>
  <c r="N788" i="4" l="1"/>
  <c r="H788" i="4"/>
  <c r="I788" i="4" s="1"/>
  <c r="E789" i="4" l="1"/>
  <c r="B788" i="4"/>
  <c r="O788" i="4"/>
  <c r="Q788" i="4" s="1"/>
  <c r="R788" i="4" s="1"/>
  <c r="U788" i="4" l="1"/>
  <c r="T788" i="4"/>
  <c r="S788" i="4"/>
  <c r="G789" i="4"/>
  <c r="N789" i="4" l="1"/>
  <c r="H789" i="4"/>
  <c r="I789" i="4" s="1"/>
  <c r="E790" i="4" l="1"/>
  <c r="B789" i="4"/>
  <c r="O789" i="4"/>
  <c r="Q789" i="4" s="1"/>
  <c r="R789" i="4" s="1"/>
  <c r="T789" i="4" l="1"/>
  <c r="U789" i="4"/>
  <c r="S789" i="4"/>
  <c r="G790" i="4"/>
  <c r="N790" i="4" l="1"/>
  <c r="H790" i="4"/>
  <c r="I790" i="4" s="1"/>
  <c r="E791" i="4" l="1"/>
  <c r="B790" i="4"/>
  <c r="O790" i="4"/>
  <c r="Q790" i="4" s="1"/>
  <c r="R790" i="4" s="1"/>
  <c r="T790" i="4" l="1"/>
  <c r="S790" i="4"/>
  <c r="U790" i="4"/>
  <c r="G791" i="4"/>
  <c r="N791" i="4" l="1"/>
  <c r="H791" i="4"/>
  <c r="I791" i="4" s="1"/>
  <c r="E792" i="4" l="1"/>
  <c r="B791" i="4"/>
  <c r="O791" i="4"/>
  <c r="Q791" i="4" s="1"/>
  <c r="R791" i="4" s="1"/>
  <c r="U791" i="4" l="1"/>
  <c r="S791" i="4"/>
  <c r="T791" i="4"/>
  <c r="G792" i="4"/>
  <c r="N792" i="4" l="1"/>
  <c r="H792" i="4"/>
  <c r="I792" i="4" s="1"/>
  <c r="E793" i="4" l="1"/>
  <c r="B792" i="4"/>
  <c r="O792" i="4"/>
  <c r="Q792" i="4" s="1"/>
  <c r="R792" i="4" s="1"/>
  <c r="U792" i="4" l="1"/>
  <c r="T792" i="4"/>
  <c r="S792" i="4"/>
  <c r="G793" i="4"/>
  <c r="N793" i="4" l="1"/>
  <c r="H793" i="4"/>
  <c r="I793" i="4" s="1"/>
  <c r="E794" i="4" l="1"/>
  <c r="B793" i="4"/>
  <c r="O793" i="4"/>
  <c r="Q793" i="4" s="1"/>
  <c r="R793" i="4" s="1"/>
  <c r="T793" i="4" l="1"/>
  <c r="U793" i="4"/>
  <c r="S793" i="4"/>
  <c r="G794" i="4"/>
  <c r="N794" i="4" l="1"/>
  <c r="H794" i="4"/>
  <c r="I794" i="4" s="1"/>
  <c r="B794" i="4" l="1"/>
  <c r="E795" i="4"/>
  <c r="O794" i="4"/>
  <c r="Q794" i="4" s="1"/>
  <c r="R794" i="4" s="1"/>
  <c r="T794" i="4" l="1"/>
  <c r="S794" i="4"/>
  <c r="U794" i="4"/>
  <c r="G795" i="4"/>
  <c r="N795" i="4" l="1"/>
  <c r="H795" i="4"/>
  <c r="I795" i="4" s="1"/>
  <c r="B795" i="4" l="1"/>
  <c r="E796" i="4"/>
  <c r="O795" i="4"/>
  <c r="Q795" i="4" s="1"/>
  <c r="R795" i="4" s="1"/>
  <c r="U795" i="4" l="1"/>
  <c r="S795" i="4"/>
  <c r="T795" i="4"/>
  <c r="G796" i="4"/>
  <c r="N796" i="4" l="1"/>
  <c r="H796" i="4"/>
  <c r="I796" i="4" s="1"/>
  <c r="E797" i="4" l="1"/>
  <c r="B796" i="4"/>
  <c r="O796" i="4"/>
  <c r="Q796" i="4" s="1"/>
  <c r="R796" i="4" s="1"/>
  <c r="U796" i="4" l="1"/>
  <c r="T796" i="4"/>
  <c r="S796" i="4"/>
  <c r="G797" i="4"/>
  <c r="N797" i="4" l="1"/>
  <c r="H797" i="4"/>
  <c r="I797" i="4" s="1"/>
  <c r="E798" i="4" l="1"/>
  <c r="B797" i="4"/>
  <c r="O797" i="4"/>
  <c r="Q797" i="4" s="1"/>
  <c r="R797" i="4" s="1"/>
  <c r="T797" i="4" l="1"/>
  <c r="U797" i="4"/>
  <c r="S797" i="4"/>
  <c r="G798" i="4"/>
  <c r="N798" i="4" l="1"/>
  <c r="H798" i="4"/>
  <c r="I798" i="4" s="1"/>
  <c r="E799" i="4" l="1"/>
  <c r="B798" i="4"/>
  <c r="O798" i="4"/>
  <c r="Q798" i="4" s="1"/>
  <c r="R798" i="4" s="1"/>
  <c r="T798" i="4" l="1"/>
  <c r="S798" i="4"/>
  <c r="U798" i="4"/>
  <c r="G799" i="4"/>
  <c r="N799" i="4" l="1"/>
  <c r="H799" i="4"/>
  <c r="I799" i="4" s="1"/>
  <c r="B799" i="4" l="1"/>
  <c r="E800" i="4"/>
  <c r="O799" i="4"/>
  <c r="Q799" i="4" s="1"/>
  <c r="R799" i="4" s="1"/>
  <c r="U799" i="4" l="1"/>
  <c r="S799" i="4"/>
  <c r="T799" i="4"/>
  <c r="G800" i="4"/>
  <c r="N800" i="4" l="1"/>
  <c r="H800" i="4"/>
  <c r="I800" i="4" s="1"/>
  <c r="E801" i="4" l="1"/>
  <c r="B800" i="4"/>
  <c r="O800" i="4"/>
  <c r="Q800" i="4" s="1"/>
  <c r="R800" i="4" s="1"/>
  <c r="U800" i="4" l="1"/>
  <c r="T800" i="4"/>
  <c r="S800" i="4"/>
  <c r="G801" i="4"/>
  <c r="N801" i="4" l="1"/>
  <c r="H801" i="4"/>
  <c r="I801" i="4" s="1"/>
  <c r="E802" i="4" l="1"/>
  <c r="B801" i="4"/>
  <c r="O801" i="4"/>
  <c r="Q801" i="4" s="1"/>
  <c r="R801" i="4" s="1"/>
  <c r="T801" i="4" l="1"/>
  <c r="U801" i="4"/>
  <c r="S801" i="4"/>
  <c r="G802" i="4"/>
  <c r="N802" i="4" l="1"/>
  <c r="H802" i="4"/>
  <c r="I802" i="4" s="1"/>
  <c r="E803" i="4" l="1"/>
  <c r="B802" i="4"/>
  <c r="O802" i="4"/>
  <c r="Q802" i="4" s="1"/>
  <c r="R802" i="4" s="1"/>
  <c r="T802" i="4" l="1"/>
  <c r="S802" i="4"/>
  <c r="U802" i="4"/>
  <c r="G803" i="4"/>
  <c r="N803" i="4" l="1"/>
  <c r="H803" i="4"/>
  <c r="I803" i="4" s="1"/>
  <c r="E804" i="4" l="1"/>
  <c r="B803" i="4"/>
  <c r="O803" i="4"/>
  <c r="Q803" i="4" s="1"/>
  <c r="R803" i="4" s="1"/>
  <c r="U803" i="4" l="1"/>
  <c r="S803" i="4"/>
  <c r="T803" i="4"/>
  <c r="G804" i="4"/>
  <c r="N804" i="4" l="1"/>
  <c r="H804" i="4"/>
  <c r="I804" i="4" s="1"/>
  <c r="E805" i="4" l="1"/>
  <c r="B804" i="4"/>
  <c r="O804" i="4"/>
  <c r="Q804" i="4" s="1"/>
  <c r="R804" i="4" s="1"/>
  <c r="U804" i="4" l="1"/>
  <c r="T804" i="4"/>
  <c r="S804" i="4"/>
  <c r="G805" i="4"/>
  <c r="N805" i="4" l="1"/>
  <c r="H805" i="4"/>
  <c r="I805" i="4" s="1"/>
  <c r="E806" i="4" l="1"/>
  <c r="B805" i="4"/>
  <c r="O805" i="4"/>
  <c r="Q805" i="4" s="1"/>
  <c r="R805" i="4" s="1"/>
  <c r="T805" i="4" l="1"/>
  <c r="U805" i="4"/>
  <c r="S805" i="4"/>
  <c r="G806" i="4"/>
  <c r="N806" i="4" l="1"/>
  <c r="H806" i="4"/>
  <c r="I806" i="4" s="1"/>
  <c r="E807" i="4" l="1"/>
  <c r="B806" i="4"/>
  <c r="O806" i="4"/>
  <c r="Q806" i="4" s="1"/>
  <c r="R806" i="4" s="1"/>
  <c r="T806" i="4" l="1"/>
  <c r="S806" i="4"/>
  <c r="U806" i="4"/>
  <c r="G807" i="4"/>
  <c r="N807" i="4" l="1"/>
  <c r="H807" i="4"/>
  <c r="I807" i="4" s="1"/>
  <c r="E808" i="4" l="1"/>
  <c r="B807" i="4"/>
  <c r="O807" i="4"/>
  <c r="Q807" i="4" s="1"/>
  <c r="R807" i="4" s="1"/>
  <c r="U807" i="4" l="1"/>
  <c r="S807" i="4"/>
  <c r="T807" i="4"/>
  <c r="G808" i="4"/>
  <c r="N808" i="4" l="1"/>
  <c r="H808" i="4"/>
  <c r="I808" i="4" s="1"/>
  <c r="B808" i="4" l="1"/>
  <c r="E809" i="4"/>
  <c r="O808" i="4"/>
  <c r="Q808" i="4" s="1"/>
  <c r="R808" i="4" s="1"/>
  <c r="U808" i="4" l="1"/>
  <c r="T808" i="4"/>
  <c r="S808" i="4"/>
  <c r="G809" i="4"/>
  <c r="N809" i="4" l="1"/>
  <c r="H809" i="4"/>
  <c r="I809" i="4" s="1"/>
  <c r="B809" i="4" l="1"/>
  <c r="E810" i="4"/>
  <c r="O809" i="4"/>
  <c r="Q809" i="4" s="1"/>
  <c r="R809" i="4" s="1"/>
  <c r="T809" i="4" l="1"/>
  <c r="U809" i="4"/>
  <c r="S809" i="4"/>
  <c r="G810" i="4"/>
  <c r="N810" i="4" l="1"/>
  <c r="H810" i="4"/>
  <c r="I810" i="4" s="1"/>
  <c r="E811" i="4" l="1"/>
  <c r="B810" i="4"/>
  <c r="O810" i="4"/>
  <c r="Q810" i="4" s="1"/>
  <c r="R810" i="4" s="1"/>
  <c r="T810" i="4" l="1"/>
  <c r="S810" i="4"/>
  <c r="U810" i="4"/>
  <c r="G811" i="4"/>
  <c r="N811" i="4" l="1"/>
  <c r="H811" i="4"/>
  <c r="I811" i="4" s="1"/>
  <c r="E812" i="4" l="1"/>
  <c r="B811" i="4"/>
  <c r="O811" i="4"/>
  <c r="Q811" i="4" s="1"/>
  <c r="R811" i="4" s="1"/>
  <c r="U811" i="4" l="1"/>
  <c r="S811" i="4"/>
  <c r="T811" i="4"/>
  <c r="G812" i="4"/>
  <c r="N812" i="4" l="1"/>
  <c r="H812" i="4"/>
  <c r="I812" i="4" s="1"/>
  <c r="B812" i="4" l="1"/>
  <c r="E813" i="4"/>
  <c r="O812" i="4"/>
  <c r="Q812" i="4" s="1"/>
  <c r="R812" i="4" s="1"/>
  <c r="U812" i="4" l="1"/>
  <c r="T812" i="4"/>
  <c r="S812" i="4"/>
  <c r="G813" i="4"/>
  <c r="N813" i="4" l="1"/>
  <c r="H813" i="4"/>
  <c r="I813" i="4" s="1"/>
  <c r="E814" i="4" l="1"/>
  <c r="B813" i="4"/>
  <c r="O813" i="4"/>
  <c r="Q813" i="4" s="1"/>
  <c r="R813" i="4" s="1"/>
  <c r="T813" i="4" l="1"/>
  <c r="U813" i="4"/>
  <c r="S813" i="4"/>
  <c r="G814" i="4"/>
  <c r="N814" i="4" l="1"/>
  <c r="H814" i="4"/>
  <c r="I814" i="4" s="1"/>
  <c r="E815" i="4" l="1"/>
  <c r="B814" i="4"/>
  <c r="O814" i="4"/>
  <c r="Q814" i="4" s="1"/>
  <c r="R814" i="4" s="1"/>
  <c r="T814" i="4" l="1"/>
  <c r="S814" i="4"/>
  <c r="U814" i="4"/>
  <c r="G815" i="4"/>
  <c r="N815" i="4" l="1"/>
  <c r="H815" i="4"/>
  <c r="I815" i="4" s="1"/>
  <c r="E816" i="4" l="1"/>
  <c r="B815" i="4"/>
  <c r="O815" i="4"/>
  <c r="Q815" i="4" s="1"/>
  <c r="R815" i="4" s="1"/>
  <c r="U815" i="4" l="1"/>
  <c r="S815" i="4"/>
  <c r="T815" i="4"/>
  <c r="G816" i="4"/>
  <c r="N816" i="4" l="1"/>
  <c r="H816" i="4"/>
  <c r="I816" i="4" s="1"/>
  <c r="B816" i="4" l="1"/>
  <c r="E817" i="4"/>
  <c r="O816" i="4"/>
  <c r="Q816" i="4" s="1"/>
  <c r="R816" i="4" s="1"/>
  <c r="U816" i="4" l="1"/>
  <c r="T816" i="4"/>
  <c r="S816" i="4"/>
  <c r="G817" i="4"/>
  <c r="N817" i="4" l="1"/>
  <c r="H817" i="4"/>
  <c r="I817" i="4" s="1"/>
  <c r="E818" i="4" l="1"/>
  <c r="B817" i="4"/>
  <c r="O817" i="4"/>
  <c r="Q817" i="4" s="1"/>
  <c r="R817" i="4" s="1"/>
  <c r="T817" i="4" l="1"/>
  <c r="U817" i="4"/>
  <c r="S817" i="4"/>
  <c r="G818" i="4"/>
  <c r="N818" i="4" l="1"/>
  <c r="H818" i="4"/>
  <c r="I818" i="4" s="1"/>
  <c r="E819" i="4" l="1"/>
  <c r="B818" i="4"/>
  <c r="O818" i="4"/>
  <c r="Q818" i="4" s="1"/>
  <c r="R818" i="4" s="1"/>
  <c r="T818" i="4" l="1"/>
  <c r="S818" i="4"/>
  <c r="U818" i="4"/>
  <c r="G819" i="4"/>
  <c r="N819" i="4" l="1"/>
  <c r="H819" i="4"/>
  <c r="I819" i="4" s="1"/>
  <c r="E820" i="4" l="1"/>
  <c r="B819" i="4"/>
  <c r="O819" i="4"/>
  <c r="Q819" i="4" s="1"/>
  <c r="R819" i="4" s="1"/>
  <c r="U819" i="4" l="1"/>
  <c r="S819" i="4"/>
  <c r="T819" i="4"/>
  <c r="G820" i="4"/>
  <c r="N820" i="4" l="1"/>
  <c r="H820" i="4"/>
  <c r="I820" i="4" s="1"/>
  <c r="E821" i="4" l="1"/>
  <c r="B820" i="4"/>
  <c r="O820" i="4"/>
  <c r="Q820" i="4" s="1"/>
  <c r="R820" i="4" s="1"/>
  <c r="U820" i="4" l="1"/>
  <c r="T820" i="4"/>
  <c r="S820" i="4"/>
  <c r="G821" i="4"/>
  <c r="N821" i="4" l="1"/>
  <c r="H821" i="4"/>
  <c r="I821" i="4" s="1"/>
  <c r="E822" i="4" l="1"/>
  <c r="B821" i="4"/>
  <c r="O821" i="4"/>
  <c r="Q821" i="4" s="1"/>
  <c r="R821" i="4" s="1"/>
  <c r="T821" i="4" l="1"/>
  <c r="U821" i="4"/>
  <c r="S821" i="4"/>
  <c r="G822" i="4"/>
  <c r="N822" i="4" l="1"/>
  <c r="H822" i="4"/>
  <c r="I822" i="4" s="1"/>
  <c r="E823" i="4" l="1"/>
  <c r="B822" i="4"/>
  <c r="O822" i="4"/>
  <c r="Q822" i="4" s="1"/>
  <c r="R822" i="4" s="1"/>
  <c r="T822" i="4" l="1"/>
  <c r="S822" i="4"/>
  <c r="U822" i="4"/>
  <c r="G823" i="4"/>
  <c r="N823" i="4" l="1"/>
  <c r="H823" i="4"/>
  <c r="I823" i="4" s="1"/>
  <c r="E824" i="4" l="1"/>
  <c r="B823" i="4"/>
  <c r="O823" i="4"/>
  <c r="Q823" i="4" s="1"/>
  <c r="R823" i="4" s="1"/>
  <c r="U823" i="4" l="1"/>
  <c r="S823" i="4"/>
  <c r="T823" i="4"/>
  <c r="G824" i="4"/>
  <c r="N824" i="4" l="1"/>
  <c r="H824" i="4"/>
  <c r="I824" i="4" s="1"/>
  <c r="B824" i="4" l="1"/>
  <c r="E825" i="4"/>
  <c r="O824" i="4"/>
  <c r="Q824" i="4" s="1"/>
  <c r="R824" i="4" s="1"/>
  <c r="U824" i="4" l="1"/>
  <c r="S824" i="4"/>
  <c r="T824" i="4"/>
  <c r="G825" i="4"/>
  <c r="N825" i="4" l="1"/>
  <c r="H825" i="4"/>
  <c r="I825" i="4" s="1"/>
  <c r="B825" i="4" l="1"/>
  <c r="E826" i="4"/>
  <c r="O825" i="4"/>
  <c r="Q825" i="4" s="1"/>
  <c r="R825" i="4" s="1"/>
  <c r="T825" i="4" l="1"/>
  <c r="U825" i="4"/>
  <c r="S825" i="4"/>
  <c r="G826" i="4"/>
  <c r="N826" i="4" l="1"/>
  <c r="O826" i="4" s="1"/>
  <c r="Q826" i="4" s="1"/>
  <c r="H826" i="4"/>
  <c r="I826" i="4" s="1"/>
  <c r="R826" i="4" l="1"/>
  <c r="S826" i="4" s="1"/>
  <c r="E827" i="4"/>
  <c r="B826" i="4"/>
  <c r="T826" i="4" l="1"/>
  <c r="U826" i="4"/>
  <c r="G827" i="4"/>
  <c r="N827" i="4" l="1"/>
  <c r="O827" i="4" s="1"/>
  <c r="Q827" i="4" s="1"/>
  <c r="H827" i="4"/>
  <c r="I827" i="4" s="1"/>
  <c r="R827" i="4" l="1"/>
  <c r="T827" i="4" s="1"/>
  <c r="E828" i="4"/>
  <c r="B827" i="4"/>
  <c r="S827" i="4" l="1"/>
  <c r="U827" i="4"/>
  <c r="G828" i="4"/>
  <c r="N828" i="4" l="1"/>
  <c r="O828" i="4" s="1"/>
  <c r="Q828" i="4" s="1"/>
  <c r="H828" i="4"/>
  <c r="I828" i="4" s="1"/>
  <c r="R828" i="4" l="1"/>
  <c r="U828" i="4" s="1"/>
  <c r="E829" i="4"/>
  <c r="B828" i="4"/>
  <c r="S828" i="4" l="1"/>
  <c r="T828" i="4"/>
  <c r="G829" i="4"/>
  <c r="N829" i="4" l="1"/>
  <c r="O829" i="4" s="1"/>
  <c r="Q829" i="4" s="1"/>
  <c r="H829" i="4"/>
  <c r="I829" i="4" s="1"/>
  <c r="R829" i="4" l="1"/>
  <c r="S829" i="4" s="1"/>
  <c r="B829" i="4"/>
  <c r="E830" i="4"/>
  <c r="U829" i="4" l="1"/>
  <c r="T829" i="4"/>
  <c r="G830" i="4"/>
  <c r="N830" i="4" l="1"/>
  <c r="O830" i="4" s="1"/>
  <c r="Q830" i="4" s="1"/>
  <c r="H830" i="4"/>
  <c r="I830" i="4" s="1"/>
  <c r="R830" i="4" l="1"/>
  <c r="T830" i="4" s="1"/>
  <c r="E831" i="4"/>
  <c r="B830" i="4"/>
  <c r="U830" i="4" l="1"/>
  <c r="S830" i="4"/>
  <c r="G831" i="4"/>
  <c r="N831" i="4" l="1"/>
  <c r="O831" i="4" s="1"/>
  <c r="Q831" i="4" s="1"/>
  <c r="H831" i="4"/>
  <c r="I831" i="4" s="1"/>
  <c r="R831" i="4" l="1"/>
  <c r="U831" i="4" s="1"/>
  <c r="E832" i="4"/>
  <c r="B831" i="4"/>
  <c r="T831" i="4" l="1"/>
  <c r="S831" i="4"/>
  <c r="G832" i="4"/>
  <c r="N832" i="4" l="1"/>
  <c r="O832" i="4" s="1"/>
  <c r="Q832" i="4" s="1"/>
  <c r="H832" i="4"/>
  <c r="I832" i="4" s="1"/>
  <c r="R832" i="4" l="1"/>
  <c r="S832" i="4" s="1"/>
  <c r="E833" i="4"/>
  <c r="B832" i="4"/>
  <c r="T832" i="4" l="1"/>
  <c r="U832" i="4"/>
  <c r="G833" i="4"/>
  <c r="N833" i="4" l="1"/>
  <c r="O833" i="4" s="1"/>
  <c r="Q833" i="4" s="1"/>
  <c r="H833" i="4"/>
  <c r="I833" i="4" s="1"/>
  <c r="B833" i="4" s="1"/>
  <c r="R833" i="4" l="1"/>
  <c r="S833" i="4" s="1"/>
  <c r="C39" i="4"/>
  <c r="T833" i="4" l="1"/>
  <c r="U833" i="4"/>
  <c r="F100" i="4"/>
  <c r="C97" i="4"/>
  <c r="C98" i="4" l="1"/>
  <c r="C99" i="4" s="1"/>
  <c r="C100" i="4" l="1"/>
  <c r="C20" i="7"/>
  <c r="C56" i="7" s="1"/>
  <c r="G20" i="7" l="1"/>
  <c r="C23" i="7"/>
  <c r="C58" i="7" s="1"/>
  <c r="C65" i="7" l="1"/>
  <c r="C57" i="7"/>
  <c r="C59" i="7" s="1"/>
  <c r="C61" i="7" s="1"/>
  <c r="C64" i="7" s="1"/>
  <c r="C66" i="7" l="1"/>
  <c r="C67" i="7" s="1"/>
  <c r="C70" i="7" l="1"/>
  <c r="C71" i="7" s="1"/>
</calcChain>
</file>

<file path=xl/sharedStrings.xml><?xml version="1.0" encoding="utf-8"?>
<sst xmlns="http://schemas.openxmlformats.org/spreadsheetml/2006/main" count="249" uniqueCount="172">
  <si>
    <t>Zins</t>
  </si>
  <si>
    <t>Tilgung</t>
  </si>
  <si>
    <t>Preis</t>
  </si>
  <si>
    <t>m²</t>
  </si>
  <si>
    <t>Inflation</t>
  </si>
  <si>
    <t>Rendite- und Finanzierungsberechnung Immobilienkapitalanlagen</t>
  </si>
  <si>
    <t>EUR</t>
  </si>
  <si>
    <t>Miete/m²/Monat</t>
  </si>
  <si>
    <t>Annuität</t>
  </si>
  <si>
    <t>Restschuld</t>
  </si>
  <si>
    <t>Jahr</t>
  </si>
  <si>
    <t>Monat</t>
  </si>
  <si>
    <t>Wert Immobilie</t>
  </si>
  <si>
    <t>Ergebnis:</t>
  </si>
  <si>
    <t>Jahre</t>
  </si>
  <si>
    <t>Finanzierungszeit</t>
  </si>
  <si>
    <t>Ref</t>
  </si>
  <si>
    <t>in %</t>
  </si>
  <si>
    <t>Nettomiete p.M.</t>
  </si>
  <si>
    <t>Kontostand</t>
  </si>
  <si>
    <t>Nettoverm.</t>
  </si>
  <si>
    <t>Nettovermögen nach x Jahren</t>
  </si>
  <si>
    <t>Gesamtrendite</t>
  </si>
  <si>
    <t>Durchschnittl. Rendite</t>
  </si>
  <si>
    <t>Finanzierung</t>
  </si>
  <si>
    <t>Wertentwicklung</t>
  </si>
  <si>
    <t>Gesamtinvestition</t>
  </si>
  <si>
    <t>Eigenkapitaleinsatz in % der Gesamtkosten</t>
  </si>
  <si>
    <t>Eigenkapitaleinsatz</t>
  </si>
  <si>
    <t>Investitionsobjekt</t>
  </si>
  <si>
    <t>Grunderwerbssteuer</t>
  </si>
  <si>
    <t>Notar- und Gerichtskosten</t>
  </si>
  <si>
    <t>Maklerprovision</t>
  </si>
  <si>
    <t>Wohneinheiten</t>
  </si>
  <si>
    <t>sowie §41 Abs. 2 II. BV</t>
  </si>
  <si>
    <t>§28 Abs. 2 und Abs. 5 II. BV</t>
  </si>
  <si>
    <t xml:space="preserve">Verwaltungskosten nach §26 Abs. 2 und 3 </t>
  </si>
  <si>
    <t xml:space="preserve">Instandhaltungskosten nach </t>
  </si>
  <si>
    <t>Mietausfallwagnis nach §29 Abs. 2 II. BV</t>
  </si>
  <si>
    <t>Kosten</t>
  </si>
  <si>
    <t>Einnahmen</t>
  </si>
  <si>
    <t>pro m²/Jahr</t>
  </si>
  <si>
    <t>Basis Jahresmiete</t>
  </si>
  <si>
    <t>Multiplikator (Investition/Jahresbruttomiete)</t>
  </si>
  <si>
    <t>Multiplikator (Investition/Jahresnettomiete)</t>
  </si>
  <si>
    <t>Jahresnettomiete</t>
  </si>
  <si>
    <t>Annuität p. Jahr</t>
  </si>
  <si>
    <t>Annuität p. Monat</t>
  </si>
  <si>
    <t>Cash-Überschuss (Nettomiete - Annuität)</t>
  </si>
  <si>
    <t>Ertragsüberschuss (Nettomiete - Zins)</t>
  </si>
  <si>
    <t>Cash-Rendite (in % des EK)</t>
  </si>
  <si>
    <t>Finanzierungssumme</t>
  </si>
  <si>
    <t>Ertragsrendite (in % des EK)</t>
  </si>
  <si>
    <t>Verkauf nach Jahren</t>
  </si>
  <si>
    <t>Schulden</t>
  </si>
  <si>
    <t>Steuersatz</t>
  </si>
  <si>
    <t>Überschuss (steuerliche Betrachtung)</t>
  </si>
  <si>
    <t>Steuerliche Abschreibung</t>
  </si>
  <si>
    <t>Wertanteil Grundstück</t>
  </si>
  <si>
    <t>Wertanteil Haus</t>
  </si>
  <si>
    <t>Steuern</t>
  </si>
  <si>
    <r>
      <t>Vorsteuer-Renditeanalyse  t</t>
    </r>
    <r>
      <rPr>
        <b/>
        <vertAlign val="subscript"/>
        <sz val="11"/>
        <color indexed="8"/>
        <rFont val="Calibri"/>
        <family val="2"/>
      </rPr>
      <t>1</t>
    </r>
  </si>
  <si>
    <r>
      <t>Nachsteuer-Renditeanalyse  t</t>
    </r>
    <r>
      <rPr>
        <b/>
        <vertAlign val="subscript"/>
        <sz val="11"/>
        <color indexed="8"/>
        <rFont val="Calibri"/>
        <family val="2"/>
      </rPr>
      <t>1</t>
    </r>
  </si>
  <si>
    <t>Nachsteuer-Renditeanalyse dynamisch</t>
  </si>
  <si>
    <t>Steuerl. Überschuss</t>
  </si>
  <si>
    <t>Cash-Überschuss p.M.</t>
  </si>
  <si>
    <t>Multiplikator (Kaufpreis/Jahresbruttomiete)</t>
  </si>
  <si>
    <t>Durchschn. Rendite</t>
  </si>
  <si>
    <t>Nettogewinn</t>
  </si>
  <si>
    <t>Gewinn nach x Jahren</t>
  </si>
  <si>
    <t>Rohertrag pro Jahr</t>
  </si>
  <si>
    <t>Rohertrag pro Monat</t>
  </si>
  <si>
    <t>Vermietbare Fläche</t>
  </si>
  <si>
    <t>Gewinnanteil</t>
  </si>
  <si>
    <t>Anteil RIS</t>
  </si>
  <si>
    <t>Verkehrswert</t>
  </si>
  <si>
    <t>Steuer aus VK</t>
  </si>
  <si>
    <t>pro Einheit/Jahr</t>
  </si>
  <si>
    <t>Kaufpreis</t>
  </si>
  <si>
    <t>Einkauf</t>
  </si>
  <si>
    <t>Investition</t>
  </si>
  <si>
    <t>€</t>
  </si>
  <si>
    <t>Eigenkapital</t>
  </si>
  <si>
    <t>Darlehenssumme</t>
  </si>
  <si>
    <t>Finanzierungszins</t>
  </si>
  <si>
    <t>Kennzahlen</t>
  </si>
  <si>
    <t>Wohnfläche</t>
  </si>
  <si>
    <t>Preis/m²</t>
  </si>
  <si>
    <t>Ertrag</t>
  </si>
  <si>
    <t>Mieteinheiten</t>
  </si>
  <si>
    <t>Preis/Einheit</t>
  </si>
  <si>
    <t>nachhaltige Miete</t>
  </si>
  <si>
    <t>Mietsteigerung</t>
  </si>
  <si>
    <t>% p.a.</t>
  </si>
  <si>
    <t>Aufwand</t>
  </si>
  <si>
    <t>Verwaltungskosten</t>
  </si>
  <si>
    <t>Instandhaltungskosten</t>
  </si>
  <si>
    <t>Verwaltung ges.</t>
  </si>
  <si>
    <t>€ p.a.</t>
  </si>
  <si>
    <t>Instandhaltung ges.</t>
  </si>
  <si>
    <t>Miete gesamt</t>
  </si>
  <si>
    <t>Wertsteigerung</t>
  </si>
  <si>
    <t>Mietausfallwagnis</t>
  </si>
  <si>
    <t>%</t>
  </si>
  <si>
    <t>Mietausfall ges.</t>
  </si>
  <si>
    <t>Summe</t>
  </si>
  <si>
    <t>Persönlicher Steuersatz</t>
  </si>
  <si>
    <t>Nebenkosten pauschal</t>
  </si>
  <si>
    <t>Inflation Kosten</t>
  </si>
  <si>
    <t>* Ansatz gem. II. BV</t>
  </si>
  <si>
    <t>% *</t>
  </si>
  <si>
    <t>Überschuss 1</t>
  </si>
  <si>
    <t>Überschuss 2</t>
  </si>
  <si>
    <t>Finanzierungsaufwand</t>
  </si>
  <si>
    <t>einmalig</t>
  </si>
  <si>
    <t>Abschlussgebühren</t>
  </si>
  <si>
    <t>regelmäßig</t>
  </si>
  <si>
    <t>Start</t>
  </si>
  <si>
    <t>Abschreibung</t>
  </si>
  <si>
    <t>Überschuss 3</t>
  </si>
  <si>
    <t>Überschuss 4</t>
  </si>
  <si>
    <t>Aktiva</t>
  </si>
  <si>
    <t>Bank</t>
  </si>
  <si>
    <t>Haus</t>
  </si>
  <si>
    <t>Grund</t>
  </si>
  <si>
    <t>Cashzufluss aus Afa</t>
  </si>
  <si>
    <t>Saldo Cashflow</t>
  </si>
  <si>
    <t>Passiva</t>
  </si>
  <si>
    <t>Darlehen</t>
  </si>
  <si>
    <t>Gewinn-/Verlustvortrag</t>
  </si>
  <si>
    <t>Summe Einzahlungen</t>
  </si>
  <si>
    <t>Summe Auszahlungen</t>
  </si>
  <si>
    <t>Summe Einnahmen</t>
  </si>
  <si>
    <t>Saldo</t>
  </si>
  <si>
    <t>Return on Investment</t>
  </si>
  <si>
    <t>ggf. weitere Investitionen</t>
  </si>
  <si>
    <t>Bauzeitzinsen</t>
  </si>
  <si>
    <t>Zeitraum in Jahren</t>
  </si>
  <si>
    <t>Rendite</t>
  </si>
  <si>
    <t>Mieteinnahme</t>
  </si>
  <si>
    <t>EBIT</t>
  </si>
  <si>
    <t>- Aufwand</t>
  </si>
  <si>
    <t>- Finanzierungsaufwand</t>
  </si>
  <si>
    <t>EBT</t>
  </si>
  <si>
    <t>EBITDA</t>
  </si>
  <si>
    <t>- Abschreibung</t>
  </si>
  <si>
    <t>- Steuern</t>
  </si>
  <si>
    <t>Gewinn nach Steuer</t>
  </si>
  <si>
    <t>- Abschreibungen</t>
  </si>
  <si>
    <t>Liquiditätsbetrachtung (€ p.a.)</t>
  </si>
  <si>
    <t>Liquiditätsüberschuss</t>
  </si>
  <si>
    <t>in % zum Eigenkapital</t>
  </si>
  <si>
    <t>- zzgl. Wertentwicklung</t>
  </si>
  <si>
    <t>(Ergebnis vor Zins/Steuer/AfA)</t>
  </si>
  <si>
    <t>(Ergebnis vor Zins/Steuer)</t>
  </si>
  <si>
    <t xml:space="preserve">Mietsteigerung </t>
  </si>
  <si>
    <t>(Ergebnis vor Steuer)p.a.</t>
  </si>
  <si>
    <t>Gewinn- und Verlustrechnung Steuerliche Betrachtung</t>
  </si>
  <si>
    <t>(1 Jahr * 50% * 7%)</t>
  </si>
  <si>
    <t>€/m² p. Monat</t>
  </si>
  <si>
    <t>22.- €/Einheit p.Monat *</t>
  </si>
  <si>
    <t>8,16 €/m² p.a. *</t>
  </si>
  <si>
    <t>Beispielrechner für Kapitalanleger</t>
  </si>
  <si>
    <t>Berechnen Sie Ihre Eigenkapitalrendite selbst.</t>
  </si>
  <si>
    <t>Auf diesem Rechner können Sie variieren.</t>
  </si>
  <si>
    <t>Sonstige Investitionen</t>
  </si>
  <si>
    <t>Die gelben Felder können verändert werden.</t>
  </si>
  <si>
    <t>inkl. Soli 5,5%</t>
  </si>
  <si>
    <t>% p.a. gemäß AfA</t>
  </si>
  <si>
    <t>Investition pro Einheit</t>
  </si>
  <si>
    <t>Erwerbsnebenkosten ca.</t>
  </si>
  <si>
    <t>GrESt., Notar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</si>
</sst>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%"/>
    <numFmt numFmtId="166" formatCode="#,##0.0"/>
    <numFmt numFmtId="167" formatCode="#,##0.00\ &quot;€&quot;"/>
    <numFmt numFmtId="168" formatCode="#,##0\ &quot;€&quot;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vertAlign val="subscript"/>
      <sz val="11"/>
      <color indexed="8"/>
      <name val="Calibri"/>
      <family val="2"/>
    </font>
    <font>
      <sz val="8"/>
      <name val="Calibri"/>
      <family val="2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mbria"/>
      <family val="1"/>
      <scheme val="major"/>
    </font>
    <font>
      <sz val="10"/>
      <color theme="0"/>
      <name val="Cambria"/>
      <family val="1"/>
      <scheme val="major"/>
    </font>
    <font>
      <b/>
      <sz val="10"/>
      <color rgb="FF3F3F3F"/>
      <name val="Cambria"/>
      <family val="1"/>
      <scheme val="major"/>
    </font>
    <font>
      <sz val="10"/>
      <color rgb="FF006100"/>
      <name val="Cambria"/>
      <family val="1"/>
      <scheme val="major"/>
    </font>
    <font>
      <i/>
      <sz val="10"/>
      <color rgb="FF7F7F7F"/>
      <name val="Cambria"/>
      <family val="1"/>
      <scheme val="major"/>
    </font>
    <font>
      <b/>
      <sz val="10"/>
      <color theme="0"/>
      <name val="Cambria"/>
      <family val="1"/>
      <scheme val="major"/>
    </font>
    <font>
      <i/>
      <sz val="10"/>
      <color theme="0"/>
      <name val="Cambria"/>
      <family val="1"/>
      <scheme val="major"/>
    </font>
    <font>
      <sz val="10"/>
      <color rgb="FF3F3F3F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i/>
      <sz val="10"/>
      <color rgb="FFC00000"/>
      <name val="Cambria"/>
      <family val="1"/>
      <scheme val="major"/>
    </font>
    <font>
      <b/>
      <sz val="10"/>
      <color rgb="FFC00000"/>
      <name val="Cambria"/>
      <family val="1"/>
      <scheme val="major"/>
    </font>
    <font>
      <sz val="16"/>
      <color theme="1"/>
      <name val="Arial"/>
      <family val="2"/>
    </font>
    <font>
      <b/>
      <sz val="16"/>
      <color rgb="FFC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8" fillId="3" borderId="0" applyNumberFormat="0" applyBorder="0" applyAlignment="0" applyProtection="0"/>
    <xf numFmtId="0" fontId="9" fillId="4" borderId="10" applyNumberFormat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22" fillId="9" borderId="0" applyNumberFormat="0" applyBorder="0" applyAlignment="0" applyProtection="0"/>
  </cellStyleXfs>
  <cellXfs count="81">
    <xf numFmtId="0" fontId="0" fillId="0" borderId="0" xfId="0"/>
    <xf numFmtId="0" fontId="3" fillId="0" borderId="0" xfId="0" applyFont="1"/>
    <xf numFmtId="3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/>
    <xf numFmtId="166" fontId="2" fillId="0" borderId="1" xfId="0" applyNumberFormat="1" applyFont="1" applyBorder="1"/>
    <xf numFmtId="165" fontId="0" fillId="0" borderId="0" xfId="1" applyNumberFormat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4" fillId="0" borderId="8" xfId="0" applyFont="1" applyBorder="1"/>
    <xf numFmtId="3" fontId="0" fillId="2" borderId="0" xfId="0" applyNumberFormat="1" applyFill="1" applyBorder="1"/>
    <xf numFmtId="3" fontId="0" fillId="0" borderId="0" xfId="0" applyNumberFormat="1" applyBorder="1"/>
    <xf numFmtId="0" fontId="0" fillId="2" borderId="0" xfId="0" applyFill="1" applyBorder="1"/>
    <xf numFmtId="2" fontId="0" fillId="0" borderId="1" xfId="0" applyNumberFormat="1" applyBorder="1"/>
    <xf numFmtId="2" fontId="0" fillId="0" borderId="2" xfId="0" applyNumberFormat="1" applyBorder="1"/>
    <xf numFmtId="2" fontId="0" fillId="0" borderId="0" xfId="0" applyNumberFormat="1" applyBorder="1"/>
    <xf numFmtId="3" fontId="0" fillId="0" borderId="1" xfId="0" applyNumberFormat="1" applyBorder="1"/>
    <xf numFmtId="3" fontId="0" fillId="0" borderId="2" xfId="0" applyNumberFormat="1" applyBorder="1"/>
    <xf numFmtId="0" fontId="5" fillId="0" borderId="4" xfId="0" applyFont="1" applyBorder="1"/>
    <xf numFmtId="167" fontId="0" fillId="0" borderId="0" xfId="0" applyNumberFormat="1" applyBorder="1"/>
    <xf numFmtId="0" fontId="0" fillId="0" borderId="4" xfId="0" applyFont="1" applyBorder="1"/>
    <xf numFmtId="0" fontId="0" fillId="0" borderId="0" xfId="0" applyBorder="1" applyAlignment="1">
      <alignment horizontal="right"/>
    </xf>
    <xf numFmtId="167" fontId="0" fillId="0" borderId="0" xfId="0" applyNumberFormat="1" applyBorder="1" applyAlignment="1">
      <alignment horizontal="right"/>
    </xf>
    <xf numFmtId="10" fontId="0" fillId="0" borderId="0" xfId="0" applyNumberFormat="1" applyBorder="1" applyAlignment="1">
      <alignment horizontal="right"/>
    </xf>
    <xf numFmtId="0" fontId="3" fillId="0" borderId="4" xfId="0" applyFont="1" applyBorder="1"/>
    <xf numFmtId="3" fontId="0" fillId="0" borderId="4" xfId="0" applyNumberFormat="1" applyBorder="1"/>
    <xf numFmtId="165" fontId="0" fillId="0" borderId="0" xfId="1" applyNumberFormat="1" applyFont="1" applyBorder="1"/>
    <xf numFmtId="0" fontId="0" fillId="0" borderId="4" xfId="0" applyFill="1" applyBorder="1"/>
    <xf numFmtId="164" fontId="0" fillId="0" borderId="0" xfId="0" applyNumberFormat="1" applyBorder="1"/>
    <xf numFmtId="0" fontId="0" fillId="0" borderId="6" xfId="0" applyFill="1" applyBorder="1"/>
    <xf numFmtId="3" fontId="1" fillId="0" borderId="0" xfId="0" applyNumberFormat="1" applyFont="1" applyBorder="1"/>
    <xf numFmtId="0" fontId="1" fillId="0" borderId="0" xfId="0" applyFont="1" applyBorder="1"/>
    <xf numFmtId="9" fontId="0" fillId="2" borderId="0" xfId="1" applyFont="1" applyFill="1" applyBorder="1"/>
    <xf numFmtId="2" fontId="0" fillId="0" borderId="0" xfId="0" applyNumberFormat="1" applyAlignment="1">
      <alignment horizontal="center"/>
    </xf>
    <xf numFmtId="4" fontId="0" fillId="0" borderId="0" xfId="0" applyNumberFormat="1" applyBorder="1"/>
    <xf numFmtId="0" fontId="0" fillId="6" borderId="0" xfId="0" applyFill="1"/>
    <xf numFmtId="9" fontId="0" fillId="0" borderId="0" xfId="0" applyNumberFormat="1" applyBorder="1"/>
    <xf numFmtId="10" fontId="0" fillId="8" borderId="0" xfId="0" applyNumberFormat="1" applyFill="1" applyBorder="1"/>
    <xf numFmtId="3" fontId="0" fillId="8" borderId="0" xfId="0" applyNumberFormat="1" applyFill="1" applyBorder="1"/>
    <xf numFmtId="2" fontId="0" fillId="8" borderId="0" xfId="0" applyNumberFormat="1" applyFill="1" applyBorder="1"/>
    <xf numFmtId="3" fontId="0" fillId="8" borderId="5" xfId="0" applyNumberFormat="1" applyFill="1" applyBorder="1"/>
    <xf numFmtId="9" fontId="0" fillId="8" borderId="0" xfId="0" applyNumberFormat="1" applyFill="1" applyBorder="1"/>
    <xf numFmtId="2" fontId="0" fillId="0" borderId="0" xfId="0" applyNumberFormat="1" applyBorder="1" applyAlignment="1">
      <alignment horizontal="right"/>
    </xf>
    <xf numFmtId="165" fontId="0" fillId="8" borderId="0" xfId="0" applyNumberFormat="1" applyFill="1" applyBorder="1"/>
    <xf numFmtId="0" fontId="12" fillId="6" borderId="0" xfId="0" applyFont="1" applyFill="1"/>
    <xf numFmtId="0" fontId="14" fillId="4" borderId="10" xfId="3" applyFont="1"/>
    <xf numFmtId="0" fontId="16" fillId="8" borderId="0" xfId="4" applyFont="1" applyFill="1"/>
    <xf numFmtId="4" fontId="15" fillId="3" borderId="9" xfId="2" applyNumberFormat="1" applyFont="1" applyBorder="1"/>
    <xf numFmtId="3" fontId="14" fillId="4" borderId="10" xfId="3" applyNumberFormat="1" applyFont="1"/>
    <xf numFmtId="0" fontId="17" fillId="7" borderId="10" xfId="3" applyFont="1" applyFill="1"/>
    <xf numFmtId="3" fontId="17" fillId="7" borderId="10" xfId="3" applyNumberFormat="1" applyFont="1" applyFill="1"/>
    <xf numFmtId="0" fontId="18" fillId="7" borderId="0" xfId="4" applyFont="1" applyFill="1"/>
    <xf numFmtId="0" fontId="12" fillId="7" borderId="0" xfId="0" applyFont="1" applyFill="1"/>
    <xf numFmtId="9" fontId="0" fillId="0" borderId="0" xfId="0" applyNumberFormat="1"/>
    <xf numFmtId="165" fontId="0" fillId="0" borderId="0" xfId="0" applyNumberFormat="1"/>
    <xf numFmtId="0" fontId="13" fillId="7" borderId="0" xfId="0" applyFont="1" applyFill="1"/>
    <xf numFmtId="0" fontId="14" fillId="4" borderId="10" xfId="3" quotePrefix="1" applyFont="1"/>
    <xf numFmtId="0" fontId="19" fillId="4" borderId="10" xfId="3" quotePrefix="1" applyFont="1"/>
    <xf numFmtId="168" fontId="14" fillId="4" borderId="10" xfId="3" applyNumberFormat="1" applyFont="1"/>
    <xf numFmtId="168" fontId="12" fillId="6" borderId="0" xfId="0" applyNumberFormat="1" applyFont="1" applyFill="1"/>
    <xf numFmtId="168" fontId="19" fillId="4" borderId="10" xfId="3" applyNumberFormat="1" applyFont="1"/>
    <xf numFmtId="0" fontId="23" fillId="8" borderId="0" xfId="4" applyFont="1" applyFill="1"/>
    <xf numFmtId="0" fontId="24" fillId="4" borderId="10" xfId="3" quotePrefix="1" applyFont="1"/>
    <xf numFmtId="165" fontId="24" fillId="4" borderId="10" xfId="3" applyNumberFormat="1" applyFont="1"/>
    <xf numFmtId="0" fontId="25" fillId="6" borderId="0" xfId="0" applyFont="1" applyFill="1"/>
    <xf numFmtId="0" fontId="26" fillId="6" borderId="0" xfId="0" applyFont="1" applyFill="1"/>
    <xf numFmtId="168" fontId="21" fillId="9" borderId="9" xfId="6" applyNumberFormat="1" applyFont="1" applyBorder="1" applyProtection="1">
      <protection locked="0"/>
    </xf>
    <xf numFmtId="165" fontId="12" fillId="3" borderId="9" xfId="2" applyNumberFormat="1" applyFont="1" applyBorder="1"/>
    <xf numFmtId="4" fontId="21" fillId="9" borderId="9" xfId="6" applyNumberFormat="1" applyFont="1" applyBorder="1" applyProtection="1">
      <protection locked="0"/>
    </xf>
    <xf numFmtId="3" fontId="12" fillId="3" borderId="9" xfId="2" applyNumberFormat="1" applyFont="1" applyBorder="1"/>
    <xf numFmtId="168" fontId="20" fillId="4" borderId="10" xfId="3" applyNumberFormat="1" applyFont="1"/>
    <xf numFmtId="0" fontId="14" fillId="4" borderId="10" xfId="3" applyFont="1" applyProtection="1"/>
    <xf numFmtId="4" fontId="8" fillId="3" borderId="9" xfId="2" applyNumberFormat="1" applyBorder="1" applyProtection="1"/>
    <xf numFmtId="0" fontId="13" fillId="5" borderId="10" xfId="5" applyFont="1" applyBorder="1" applyAlignment="1">
      <alignment horizontal="center"/>
    </xf>
  </cellXfs>
  <cellStyles count="7">
    <cellStyle name="Akzent1" xfId="5" builtinId="29"/>
    <cellStyle name="Ausgabe" xfId="3" builtinId="21"/>
    <cellStyle name="Erklärender Text" xfId="4" builtinId="53"/>
    <cellStyle name="Gut" xfId="2" builtinId="26"/>
    <cellStyle name="Neutral" xfId="6" builtinId="28"/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47</xdr:row>
      <xdr:rowOff>133350</xdr:rowOff>
    </xdr:from>
    <xdr:to>
      <xdr:col>3</xdr:col>
      <xdr:colOff>971550</xdr:colOff>
      <xdr:row>50</xdr:row>
      <xdr:rowOff>47625</xdr:rowOff>
    </xdr:to>
    <xdr:sp macro="" textlink="">
      <xdr:nvSpPr>
        <xdr:cNvPr id="6" name="Textfeld 5"/>
        <xdr:cNvSpPr txBox="1"/>
      </xdr:nvSpPr>
      <xdr:spPr>
        <a:xfrm>
          <a:off x="180975" y="5857875"/>
          <a:ext cx="3543300" cy="400050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 b="1">
              <a:solidFill>
                <a:schemeClr val="bg1"/>
              </a:solidFill>
            </a:rPr>
            <a:t>Renditeberechnung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tabSelected="1" topLeftCell="A3" zoomScale="80" zoomScaleNormal="80" workbookViewId="0">
      <selection activeCell="C13" sqref="C13"/>
    </sheetView>
  </sheetViews>
  <sheetFormatPr baseColWidth="10" defaultColWidth="11.44140625" defaultRowHeight="13.2" x14ac:dyDescent="0.25"/>
  <cols>
    <col min="1" max="1" width="2.88671875" style="51" customWidth="1"/>
    <col min="2" max="2" width="27.33203125" style="51" bestFit="1" customWidth="1"/>
    <col min="3" max="3" width="11.109375" style="51" bestFit="1" customWidth="1"/>
    <col min="4" max="4" width="26" style="51" customWidth="1"/>
    <col min="5" max="5" width="7.109375" style="51" customWidth="1"/>
    <col min="6" max="6" width="20.5546875" style="51" bestFit="1" customWidth="1"/>
    <col min="7" max="7" width="10.109375" style="51" customWidth="1"/>
    <col min="8" max="8" width="5.5546875" style="51" customWidth="1"/>
    <col min="9" max="16384" width="11.44140625" style="51"/>
  </cols>
  <sheetData>
    <row r="2" spans="2:8" ht="20.399999999999999" x14ac:dyDescent="0.35">
      <c r="B2" s="71" t="s">
        <v>162</v>
      </c>
      <c r="C2" s="71"/>
      <c r="D2" s="71"/>
    </row>
    <row r="3" spans="2:8" ht="20.399999999999999" x14ac:dyDescent="0.35">
      <c r="B3" s="71"/>
      <c r="C3" s="71"/>
      <c r="D3" s="71"/>
    </row>
    <row r="4" spans="2:8" ht="21" x14ac:dyDescent="0.4">
      <c r="B4" s="72" t="s">
        <v>163</v>
      </c>
      <c r="C4" s="72"/>
      <c r="D4" s="71"/>
    </row>
    <row r="5" spans="2:8" ht="21" x14ac:dyDescent="0.4">
      <c r="B5" s="72"/>
      <c r="C5" s="72"/>
      <c r="D5" s="71"/>
    </row>
    <row r="6" spans="2:8" ht="20.399999999999999" x14ac:dyDescent="0.35">
      <c r="B6" s="71" t="s">
        <v>164</v>
      </c>
      <c r="C6" s="71"/>
      <c r="D6" s="71"/>
    </row>
    <row r="7" spans="2:8" ht="20.399999999999999" x14ac:dyDescent="0.35">
      <c r="B7" s="71" t="s">
        <v>166</v>
      </c>
      <c r="C7" s="71"/>
      <c r="D7" s="71"/>
    </row>
    <row r="10" spans="2:8" ht="10.5" customHeight="1" x14ac:dyDescent="0.25"/>
    <row r="11" spans="2:8" ht="12.75" customHeight="1" x14ac:dyDescent="0.25">
      <c r="B11" s="80" t="s">
        <v>79</v>
      </c>
      <c r="C11" s="80"/>
      <c r="D11" s="80"/>
      <c r="F11" s="80" t="s">
        <v>85</v>
      </c>
      <c r="G11" s="80"/>
      <c r="H11" s="80"/>
    </row>
    <row r="12" spans="2:8" ht="14.4" x14ac:dyDescent="0.3">
      <c r="B12" s="52" t="s">
        <v>78</v>
      </c>
      <c r="C12" s="73">
        <v>259000</v>
      </c>
      <c r="D12" s="53"/>
    </row>
    <row r="13" spans="2:8" ht="14.4" x14ac:dyDescent="0.3">
      <c r="B13" s="52" t="s">
        <v>136</v>
      </c>
      <c r="C13" s="73">
        <v>5000</v>
      </c>
      <c r="D13" s="53" t="s">
        <v>158</v>
      </c>
    </row>
    <row r="14" spans="2:8" ht="14.4" x14ac:dyDescent="0.3">
      <c r="B14" s="52" t="s">
        <v>135</v>
      </c>
      <c r="C14" s="73">
        <v>5000</v>
      </c>
      <c r="D14" s="53"/>
    </row>
    <row r="15" spans="2:8" x14ac:dyDescent="0.25">
      <c r="B15" s="52" t="s">
        <v>170</v>
      </c>
      <c r="C15" s="74">
        <v>8.5000000000000006E-2</v>
      </c>
      <c r="D15" s="53" t="s">
        <v>171</v>
      </c>
    </row>
    <row r="16" spans="2:8" ht="14.4" x14ac:dyDescent="0.3">
      <c r="B16" s="52" t="s">
        <v>86</v>
      </c>
      <c r="C16" s="75">
        <v>108</v>
      </c>
      <c r="D16" s="53" t="s">
        <v>3</v>
      </c>
      <c r="F16" s="52" t="s">
        <v>87</v>
      </c>
      <c r="G16" s="55">
        <f>+C12/$C$16</f>
        <v>2398.1481481481483</v>
      </c>
      <c r="H16" s="53" t="s">
        <v>81</v>
      </c>
    </row>
    <row r="17" spans="2:8" x14ac:dyDescent="0.25">
      <c r="B17" s="52" t="s">
        <v>89</v>
      </c>
      <c r="C17" s="76">
        <v>1</v>
      </c>
      <c r="D17" s="53"/>
      <c r="F17" s="52" t="s">
        <v>90</v>
      </c>
      <c r="G17" s="55">
        <f>+C12/$C$17</f>
        <v>259000</v>
      </c>
      <c r="H17" s="53" t="s">
        <v>81</v>
      </c>
    </row>
    <row r="18" spans="2:8" ht="7.5" customHeight="1" x14ac:dyDescent="0.25"/>
    <row r="19" spans="2:8" x14ac:dyDescent="0.25">
      <c r="B19" s="80" t="s">
        <v>24</v>
      </c>
      <c r="C19" s="80"/>
      <c r="D19" s="80"/>
    </row>
    <row r="20" spans="2:8" x14ac:dyDescent="0.25">
      <c r="B20" s="52" t="s">
        <v>80</v>
      </c>
      <c r="C20" s="65">
        <f>+(C12+C14)*(1+C15)+C13</f>
        <v>291440</v>
      </c>
      <c r="D20" s="53"/>
      <c r="F20" s="52" t="s">
        <v>169</v>
      </c>
      <c r="G20" s="55">
        <f>+C20/$C$17</f>
        <v>291440</v>
      </c>
      <c r="H20" s="53" t="s">
        <v>81</v>
      </c>
    </row>
    <row r="21" spans="2:8" ht="7.5" customHeight="1" x14ac:dyDescent="0.25">
      <c r="C21" s="66"/>
    </row>
    <row r="22" spans="2:8" ht="14.4" x14ac:dyDescent="0.3">
      <c r="B22" s="52" t="s">
        <v>82</v>
      </c>
      <c r="C22" s="73">
        <v>30000</v>
      </c>
      <c r="D22" s="53"/>
    </row>
    <row r="23" spans="2:8" x14ac:dyDescent="0.25">
      <c r="B23" s="52" t="s">
        <v>83</v>
      </c>
      <c r="C23" s="77">
        <f>+C20-C22</f>
        <v>261440</v>
      </c>
      <c r="D23" s="53"/>
    </row>
    <row r="24" spans="2:8" ht="7.5" customHeight="1" x14ac:dyDescent="0.25"/>
    <row r="25" spans="2:8" ht="14.4" x14ac:dyDescent="0.3">
      <c r="B25" s="52" t="s">
        <v>84</v>
      </c>
      <c r="C25" s="75">
        <v>3</v>
      </c>
      <c r="D25" s="53" t="s">
        <v>93</v>
      </c>
    </row>
    <row r="26" spans="2:8" ht="14.4" x14ac:dyDescent="0.3">
      <c r="B26" s="52" t="s">
        <v>1</v>
      </c>
      <c r="C26" s="75">
        <v>1</v>
      </c>
      <c r="D26" s="53" t="s">
        <v>93</v>
      </c>
    </row>
    <row r="27" spans="2:8" ht="7.5" customHeight="1" x14ac:dyDescent="0.25"/>
    <row r="28" spans="2:8" x14ac:dyDescent="0.25">
      <c r="B28" s="80" t="s">
        <v>88</v>
      </c>
      <c r="C28" s="80"/>
      <c r="D28" s="80"/>
    </row>
    <row r="29" spans="2:8" ht="14.4" x14ac:dyDescent="0.3">
      <c r="B29" s="52" t="s">
        <v>91</v>
      </c>
      <c r="C29" s="75">
        <v>9</v>
      </c>
      <c r="D29" s="53" t="s">
        <v>159</v>
      </c>
      <c r="F29" s="52" t="s">
        <v>100</v>
      </c>
      <c r="G29" s="55">
        <f>+C29*12*C16</f>
        <v>11664</v>
      </c>
      <c r="H29" s="53" t="s">
        <v>98</v>
      </c>
    </row>
    <row r="30" spans="2:8" ht="14.4" x14ac:dyDescent="0.3">
      <c r="B30" s="52" t="s">
        <v>92</v>
      </c>
      <c r="C30" s="75">
        <v>1</v>
      </c>
      <c r="D30" s="53" t="s">
        <v>93</v>
      </c>
      <c r="F30" s="52" t="s">
        <v>155</v>
      </c>
      <c r="G30" s="55">
        <f>+G29*C30/100</f>
        <v>116.64</v>
      </c>
      <c r="H30" s="53" t="s">
        <v>98</v>
      </c>
    </row>
    <row r="31" spans="2:8" ht="14.4" x14ac:dyDescent="0.3">
      <c r="B31" s="52" t="s">
        <v>25</v>
      </c>
      <c r="C31" s="75">
        <v>1</v>
      </c>
      <c r="D31" s="53" t="s">
        <v>93</v>
      </c>
      <c r="F31" s="52" t="s">
        <v>101</v>
      </c>
      <c r="G31" s="55">
        <f>+C12*C31/100</f>
        <v>2590</v>
      </c>
      <c r="H31" s="53" t="s">
        <v>98</v>
      </c>
    </row>
    <row r="32" spans="2:8" x14ac:dyDescent="0.25">
      <c r="F32" s="56" t="s">
        <v>105</v>
      </c>
      <c r="G32" s="57">
        <f>+SUM(G29:G31)</f>
        <v>14370.64</v>
      </c>
      <c r="H32" s="58" t="s">
        <v>98</v>
      </c>
    </row>
    <row r="33" spans="1:8" ht="7.5" customHeight="1" x14ac:dyDescent="0.25"/>
    <row r="34" spans="1:8" x14ac:dyDescent="0.25">
      <c r="B34" s="80" t="s">
        <v>94</v>
      </c>
      <c r="C34" s="80"/>
      <c r="D34" s="80"/>
    </row>
    <row r="35" spans="1:8" ht="14.4" x14ac:dyDescent="0.3">
      <c r="B35" s="52" t="s">
        <v>95</v>
      </c>
      <c r="C35" s="75">
        <v>22</v>
      </c>
      <c r="D35" s="53" t="s">
        <v>160</v>
      </c>
      <c r="F35" s="52" t="s">
        <v>97</v>
      </c>
      <c r="G35" s="55">
        <f>+C35*C17*12</f>
        <v>264</v>
      </c>
      <c r="H35" s="53" t="s">
        <v>98</v>
      </c>
    </row>
    <row r="36" spans="1:8" ht="14.4" x14ac:dyDescent="0.3">
      <c r="B36" s="52" t="s">
        <v>96</v>
      </c>
      <c r="C36" s="75">
        <v>8.16</v>
      </c>
      <c r="D36" s="53" t="s">
        <v>161</v>
      </c>
      <c r="F36" s="52" t="s">
        <v>99</v>
      </c>
      <c r="G36" s="55">
        <f>+C36*C16</f>
        <v>881.28</v>
      </c>
      <c r="H36" s="53" t="s">
        <v>98</v>
      </c>
    </row>
    <row r="37" spans="1:8" ht="14.4" x14ac:dyDescent="0.3">
      <c r="B37" s="52" t="s">
        <v>102</v>
      </c>
      <c r="C37" s="75">
        <v>2</v>
      </c>
      <c r="D37" s="53" t="s">
        <v>110</v>
      </c>
      <c r="F37" s="52" t="s">
        <v>104</v>
      </c>
      <c r="G37" s="55">
        <f>+G29*C37/100</f>
        <v>233.28</v>
      </c>
      <c r="H37" s="53" t="s">
        <v>98</v>
      </c>
    </row>
    <row r="38" spans="1:8" ht="14.4" x14ac:dyDescent="0.3">
      <c r="B38" s="52" t="s">
        <v>108</v>
      </c>
      <c r="C38" s="75">
        <v>1</v>
      </c>
      <c r="D38" s="53" t="s">
        <v>93</v>
      </c>
      <c r="F38" s="52" t="s">
        <v>4</v>
      </c>
      <c r="G38" s="55">
        <f>+SUM(G35:G37)*C38/100</f>
        <v>13.785599999999999</v>
      </c>
      <c r="H38" s="53" t="s">
        <v>98</v>
      </c>
    </row>
    <row r="39" spans="1:8" x14ac:dyDescent="0.25">
      <c r="D39" s="68" t="s">
        <v>109</v>
      </c>
      <c r="F39" s="56" t="s">
        <v>105</v>
      </c>
      <c r="G39" s="57">
        <f>+SUM(G35:G38)</f>
        <v>1392.3455999999999</v>
      </c>
      <c r="H39" s="58" t="s">
        <v>98</v>
      </c>
    </row>
    <row r="40" spans="1:8" ht="7.5" customHeight="1" x14ac:dyDescent="0.25"/>
    <row r="41" spans="1:8" x14ac:dyDescent="0.25">
      <c r="B41" s="80" t="s">
        <v>60</v>
      </c>
      <c r="C41" s="80"/>
      <c r="D41" s="80"/>
    </row>
    <row r="42" spans="1:8" ht="14.4" x14ac:dyDescent="0.3">
      <c r="B42" s="52" t="s">
        <v>106</v>
      </c>
      <c r="C42" s="75">
        <v>42</v>
      </c>
      <c r="D42" s="53" t="s">
        <v>103</v>
      </c>
    </row>
    <row r="43" spans="1:8" ht="14.4" x14ac:dyDescent="0.3">
      <c r="B43" s="78" t="s">
        <v>167</v>
      </c>
      <c r="C43" s="79">
        <f>+C42*1.055</f>
        <v>44.309999999999995</v>
      </c>
      <c r="D43" s="53" t="s">
        <v>103</v>
      </c>
    </row>
    <row r="44" spans="1:8" x14ac:dyDescent="0.25">
      <c r="B44" s="52" t="s">
        <v>57</v>
      </c>
      <c r="C44" s="54">
        <v>2</v>
      </c>
      <c r="D44" s="53" t="s">
        <v>168</v>
      </c>
    </row>
    <row r="45" spans="1:8" x14ac:dyDescent="0.25">
      <c r="B45" s="52" t="s">
        <v>58</v>
      </c>
      <c r="C45" s="54">
        <v>25</v>
      </c>
      <c r="D45" s="53" t="s">
        <v>103</v>
      </c>
    </row>
    <row r="47" spans="1:8" ht="13.2" customHeight="1" x14ac:dyDescent="0.25">
      <c r="A47" s="59"/>
      <c r="B47" s="59"/>
      <c r="C47" s="59"/>
      <c r="D47" s="59"/>
      <c r="E47" s="59"/>
      <c r="F47" s="59"/>
      <c r="G47" s="59"/>
      <c r="H47" s="59"/>
    </row>
    <row r="52" spans="2:4" x14ac:dyDescent="0.25">
      <c r="B52" s="62" t="s">
        <v>157</v>
      </c>
      <c r="C52" s="62"/>
      <c r="D52" s="59"/>
    </row>
    <row r="53" spans="2:4" x14ac:dyDescent="0.25">
      <c r="B53" s="52" t="s">
        <v>139</v>
      </c>
      <c r="C53" s="65">
        <f>+G29</f>
        <v>11664</v>
      </c>
    </row>
    <row r="54" spans="2:4" x14ac:dyDescent="0.25">
      <c r="B54" s="64" t="s">
        <v>141</v>
      </c>
      <c r="C54" s="67">
        <f>-G39</f>
        <v>-1392.3455999999999</v>
      </c>
    </row>
    <row r="55" spans="2:4" x14ac:dyDescent="0.25">
      <c r="B55" s="52" t="s">
        <v>144</v>
      </c>
      <c r="C55" s="65">
        <f>+C53+C54</f>
        <v>10271.654399999999</v>
      </c>
      <c r="D55" s="51" t="s">
        <v>153</v>
      </c>
    </row>
    <row r="56" spans="2:4" x14ac:dyDescent="0.25">
      <c r="B56" s="64" t="s">
        <v>145</v>
      </c>
      <c r="C56" s="67">
        <f>-C20*(1-C45/100)*C44/100</f>
        <v>-4371.6000000000004</v>
      </c>
    </row>
    <row r="57" spans="2:4" x14ac:dyDescent="0.25">
      <c r="B57" s="52" t="s">
        <v>140</v>
      </c>
      <c r="C57" s="65">
        <f>+C55+C56</f>
        <v>5900.0543999999991</v>
      </c>
      <c r="D57" s="51" t="s">
        <v>154</v>
      </c>
    </row>
    <row r="58" spans="2:4" x14ac:dyDescent="0.25">
      <c r="B58" s="64" t="s">
        <v>142</v>
      </c>
      <c r="C58" s="67">
        <f>-C23*C25/100</f>
        <v>-7843.2</v>
      </c>
    </row>
    <row r="59" spans="2:4" x14ac:dyDescent="0.25">
      <c r="B59" s="52" t="s">
        <v>143</v>
      </c>
      <c r="C59" s="65">
        <f>+C57+C58</f>
        <v>-1943.1456000000007</v>
      </c>
      <c r="D59" s="51" t="s">
        <v>156</v>
      </c>
    </row>
    <row r="60" spans="2:4" x14ac:dyDescent="0.25">
      <c r="B60" s="64" t="s">
        <v>146</v>
      </c>
      <c r="C60" s="67">
        <v>0</v>
      </c>
    </row>
    <row r="61" spans="2:4" x14ac:dyDescent="0.25">
      <c r="B61" s="52" t="s">
        <v>147</v>
      </c>
      <c r="C61" s="65">
        <f>+C59+C60</f>
        <v>-1943.1456000000007</v>
      </c>
    </row>
    <row r="63" spans="2:4" x14ac:dyDescent="0.25">
      <c r="B63" s="62" t="s">
        <v>149</v>
      </c>
      <c r="C63" s="62"/>
    </row>
    <row r="64" spans="2:4" x14ac:dyDescent="0.25">
      <c r="B64" s="63" t="s">
        <v>147</v>
      </c>
      <c r="C64" s="65">
        <f>+C61</f>
        <v>-1943.1456000000007</v>
      </c>
    </row>
    <row r="65" spans="2:3" x14ac:dyDescent="0.25">
      <c r="B65" s="64" t="s">
        <v>148</v>
      </c>
      <c r="C65" s="67">
        <f>-C56</f>
        <v>4371.6000000000004</v>
      </c>
    </row>
    <row r="66" spans="2:3" x14ac:dyDescent="0.25">
      <c r="B66" s="63" t="s">
        <v>150</v>
      </c>
      <c r="C66" s="65">
        <f>+C64+C65</f>
        <v>2428.4543999999996</v>
      </c>
    </row>
    <row r="67" spans="2:3" x14ac:dyDescent="0.25">
      <c r="B67" s="69" t="s">
        <v>151</v>
      </c>
      <c r="C67" s="70">
        <f>+C66/C22</f>
        <v>8.0948479999999989E-2</v>
      </c>
    </row>
    <row r="69" spans="2:3" x14ac:dyDescent="0.25">
      <c r="B69" s="64" t="s">
        <v>152</v>
      </c>
      <c r="C69" s="67">
        <f>+G31</f>
        <v>2590</v>
      </c>
    </row>
    <row r="70" spans="2:3" x14ac:dyDescent="0.25">
      <c r="B70" s="63" t="s">
        <v>150</v>
      </c>
      <c r="C70" s="65">
        <f>+C66+C69</f>
        <v>5018.4543999999996</v>
      </c>
    </row>
    <row r="71" spans="2:3" x14ac:dyDescent="0.25">
      <c r="B71" s="69" t="s">
        <v>151</v>
      </c>
      <c r="C71" s="70">
        <f>+C70/C22</f>
        <v>0.16728181333333333</v>
      </c>
    </row>
  </sheetData>
  <sheetProtection password="C78C" sheet="1" objects="1" scenarios="1" selectLockedCells="1"/>
  <mergeCells count="6">
    <mergeCell ref="F11:H11"/>
    <mergeCell ref="B28:D28"/>
    <mergeCell ref="B34:D34"/>
    <mergeCell ref="B41:D41"/>
    <mergeCell ref="B11:D11"/>
    <mergeCell ref="B19:D19"/>
  </mergeCells>
  <pageMargins left="0.70866141732283472" right="0.70866141732283472" top="0.78740157480314965" bottom="0.78740157480314965" header="0.31496062992125984" footer="0.31496062992125984"/>
  <pageSetup paperSize="9" orientation="portrait" r:id="rId1"/>
  <ignoredErrors>
    <ignoredError sqref="C58:C5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833"/>
  <sheetViews>
    <sheetView showGridLines="0" topLeftCell="A91" zoomScale="70" zoomScaleNormal="70" workbookViewId="0">
      <selection activeCell="F13" sqref="F13"/>
    </sheetView>
  </sheetViews>
  <sheetFormatPr baseColWidth="10" defaultColWidth="11.44140625" defaultRowHeight="14.4" x14ac:dyDescent="0.3"/>
  <cols>
    <col min="1" max="1" width="5.5546875" customWidth="1"/>
    <col min="2" max="2" width="43" customWidth="1"/>
    <col min="3" max="3" width="13.109375" bestFit="1" customWidth="1"/>
    <col min="4" max="4" width="11.44140625" customWidth="1"/>
    <col min="5" max="5" width="12.88671875" customWidth="1"/>
    <col min="7" max="7" width="14.88671875" customWidth="1"/>
    <col min="9" max="10" width="24.5546875" customWidth="1"/>
    <col min="11" max="11" width="18" customWidth="1"/>
    <col min="12" max="12" width="18.109375" customWidth="1"/>
    <col min="13" max="13" width="18.5546875" customWidth="1"/>
    <col min="14" max="14" width="26.5546875" customWidth="1"/>
    <col min="15" max="16" width="15.109375" customWidth="1"/>
    <col min="17" max="17" width="16.6640625" customWidth="1"/>
    <col min="18" max="19" width="16.44140625" customWidth="1"/>
  </cols>
  <sheetData>
    <row r="2" spans="2:23" ht="15" x14ac:dyDescent="0.25">
      <c r="B2" s="1" t="s">
        <v>5</v>
      </c>
    </row>
    <row r="3" spans="2:23" ht="15" x14ac:dyDescent="0.25">
      <c r="J3" t="s">
        <v>117</v>
      </c>
    </row>
    <row r="5" spans="2:23" ht="15" x14ac:dyDescent="0.25">
      <c r="B5" s="16" t="s">
        <v>29</v>
      </c>
      <c r="C5" s="8"/>
      <c r="D5" s="8"/>
      <c r="E5" s="8"/>
      <c r="F5" s="8"/>
      <c r="G5" s="9"/>
      <c r="L5" s="42">
        <f ca="1">+YEAR(TODAY())+1</f>
        <v>2016</v>
      </c>
      <c r="M5" s="42">
        <f t="shared" ref="M5:V5" ca="1" si="0">+L5+1</f>
        <v>2017</v>
      </c>
      <c r="N5" s="42">
        <f t="shared" ca="1" si="0"/>
        <v>2018</v>
      </c>
      <c r="O5" s="42">
        <f t="shared" ca="1" si="0"/>
        <v>2019</v>
      </c>
      <c r="P5" s="42">
        <f t="shared" ca="1" si="0"/>
        <v>2020</v>
      </c>
      <c r="Q5" s="42">
        <f t="shared" ca="1" si="0"/>
        <v>2021</v>
      </c>
      <c r="R5" s="42">
        <f t="shared" ca="1" si="0"/>
        <v>2022</v>
      </c>
      <c r="S5" s="42">
        <f t="shared" ca="1" si="0"/>
        <v>2023</v>
      </c>
      <c r="T5" s="42">
        <f t="shared" ca="1" si="0"/>
        <v>2024</v>
      </c>
      <c r="U5" s="42">
        <f t="shared" ca="1" si="0"/>
        <v>2025</v>
      </c>
      <c r="V5" s="42">
        <f t="shared" ca="1" si="0"/>
        <v>2026</v>
      </c>
    </row>
    <row r="6" spans="2:23" ht="15" x14ac:dyDescent="0.25">
      <c r="B6" s="10"/>
      <c r="C6" s="11"/>
      <c r="D6" s="11"/>
      <c r="E6" s="11"/>
      <c r="F6" s="11"/>
      <c r="G6" s="12"/>
      <c r="I6" t="s">
        <v>88</v>
      </c>
      <c r="L6" s="2">
        <f>+C52</f>
        <v>11664</v>
      </c>
      <c r="M6" s="2">
        <f>+L6*(1+$C$44)</f>
        <v>11780.64</v>
      </c>
      <c r="N6" s="2">
        <f t="shared" ref="N6:U6" si="1">+M6*(1+$C$44)</f>
        <v>11898.446399999999</v>
      </c>
      <c r="O6" s="2">
        <f t="shared" si="1"/>
        <v>12017.430863999998</v>
      </c>
      <c r="P6" s="2">
        <f t="shared" si="1"/>
        <v>12137.605172639998</v>
      </c>
      <c r="Q6" s="2">
        <f t="shared" si="1"/>
        <v>12258.981224366398</v>
      </c>
      <c r="R6" s="2">
        <f t="shared" si="1"/>
        <v>12381.571036610063</v>
      </c>
      <c r="S6" s="2">
        <f t="shared" si="1"/>
        <v>12505.386746976164</v>
      </c>
      <c r="T6" s="2">
        <f t="shared" si="1"/>
        <v>12630.440614445926</v>
      </c>
      <c r="U6" s="2">
        <f t="shared" si="1"/>
        <v>12756.745020590386</v>
      </c>
      <c r="V6" s="2"/>
      <c r="W6" s="2"/>
    </row>
    <row r="7" spans="2:23" ht="15" x14ac:dyDescent="0.25">
      <c r="B7" s="10" t="s">
        <v>2</v>
      </c>
      <c r="C7" s="45">
        <f>+Input!C12</f>
        <v>259000</v>
      </c>
      <c r="D7" s="11" t="s">
        <v>6</v>
      </c>
      <c r="E7" s="11" t="s">
        <v>75</v>
      </c>
      <c r="F7" s="11"/>
      <c r="G7" s="47">
        <f>+C7</f>
        <v>259000</v>
      </c>
      <c r="I7" t="s">
        <v>94</v>
      </c>
      <c r="L7" s="2">
        <f>+C58+C60+C61</f>
        <v>1378.56</v>
      </c>
      <c r="M7" s="2">
        <f>+L7*(1+$C$45)</f>
        <v>1392.3455999999999</v>
      </c>
      <c r="N7" s="2">
        <f t="shared" ref="N7:U7" si="2">+M7*(1+$C$45)</f>
        <v>1406.2690559999999</v>
      </c>
      <c r="O7" s="2">
        <f t="shared" si="2"/>
        <v>1420.3317465599998</v>
      </c>
      <c r="P7" s="2">
        <f t="shared" si="2"/>
        <v>1434.5350640255999</v>
      </c>
      <c r="Q7" s="2">
        <f t="shared" si="2"/>
        <v>1448.8804146658558</v>
      </c>
      <c r="R7" s="2">
        <f t="shared" si="2"/>
        <v>1463.3692188125144</v>
      </c>
      <c r="S7" s="2">
        <f t="shared" si="2"/>
        <v>1478.0029110006396</v>
      </c>
      <c r="T7" s="2">
        <f t="shared" si="2"/>
        <v>1492.782940110646</v>
      </c>
      <c r="U7" s="2">
        <f t="shared" si="2"/>
        <v>1507.7107695117525</v>
      </c>
      <c r="V7" s="2"/>
      <c r="W7" s="2"/>
    </row>
    <row r="8" spans="2:23" ht="15" x14ac:dyDescent="0.25">
      <c r="B8" s="10" t="s">
        <v>30</v>
      </c>
      <c r="C8" s="17"/>
      <c r="D8" s="11" t="s">
        <v>6</v>
      </c>
      <c r="E8" s="11"/>
      <c r="F8" s="11"/>
      <c r="G8" s="12"/>
    </row>
    <row r="9" spans="2:23" x14ac:dyDescent="0.3">
      <c r="B9" s="10" t="s">
        <v>31</v>
      </c>
      <c r="C9" s="17"/>
      <c r="D9" s="11" t="s">
        <v>6</v>
      </c>
      <c r="E9" s="11"/>
      <c r="F9" s="11"/>
      <c r="G9" s="12"/>
      <c r="I9" t="s">
        <v>111</v>
      </c>
      <c r="L9" s="2">
        <f>+L6-L7</f>
        <v>10285.44</v>
      </c>
      <c r="M9" s="2">
        <f t="shared" ref="M9:U9" si="3">+M6-M7</f>
        <v>10388.294399999999</v>
      </c>
      <c r="N9" s="2">
        <f t="shared" si="3"/>
        <v>10492.177344</v>
      </c>
      <c r="O9" s="2">
        <f t="shared" si="3"/>
        <v>10597.099117439999</v>
      </c>
      <c r="P9" s="2">
        <f t="shared" si="3"/>
        <v>10703.070108614398</v>
      </c>
      <c r="Q9" s="2">
        <f t="shared" si="3"/>
        <v>10810.100809700543</v>
      </c>
      <c r="R9" s="2">
        <f t="shared" si="3"/>
        <v>10918.201817797548</v>
      </c>
      <c r="S9" s="2">
        <f t="shared" si="3"/>
        <v>11027.383835975525</v>
      </c>
      <c r="T9" s="2">
        <f t="shared" si="3"/>
        <v>11137.65767433528</v>
      </c>
      <c r="U9" s="2">
        <f t="shared" si="3"/>
        <v>11249.034251078634</v>
      </c>
      <c r="V9" s="2"/>
      <c r="W9" s="2"/>
    </row>
    <row r="10" spans="2:23" ht="15" x14ac:dyDescent="0.25">
      <c r="B10" s="10" t="s">
        <v>32</v>
      </c>
      <c r="C10" s="17"/>
      <c r="D10" s="11" t="s">
        <v>6</v>
      </c>
      <c r="E10" s="11"/>
      <c r="F10" s="11"/>
      <c r="G10" s="12"/>
    </row>
    <row r="11" spans="2:23" x14ac:dyDescent="0.3">
      <c r="B11" s="34" t="s">
        <v>165</v>
      </c>
      <c r="C11" s="17">
        <f>Input!C14</f>
        <v>5000</v>
      </c>
      <c r="D11" s="11" t="s">
        <v>6</v>
      </c>
      <c r="E11" s="11"/>
      <c r="F11" s="11"/>
      <c r="G11" s="12"/>
      <c r="I11" t="s">
        <v>113</v>
      </c>
    </row>
    <row r="12" spans="2:23" ht="15" x14ac:dyDescent="0.25">
      <c r="B12" s="10" t="s">
        <v>136</v>
      </c>
      <c r="C12" s="17">
        <f>Input!C13</f>
        <v>5000</v>
      </c>
      <c r="D12" s="11" t="s">
        <v>6</v>
      </c>
      <c r="E12" s="11"/>
      <c r="F12" s="11"/>
      <c r="G12" s="12"/>
      <c r="I12" t="s">
        <v>114</v>
      </c>
      <c r="L12">
        <f>+C34*C29</f>
        <v>0</v>
      </c>
    </row>
    <row r="13" spans="2:23" x14ac:dyDescent="0.3">
      <c r="B13" s="10" t="s">
        <v>107</v>
      </c>
      <c r="C13" s="45">
        <f>+Input!C15*C7</f>
        <v>22015</v>
      </c>
      <c r="D13" s="11" t="s">
        <v>6</v>
      </c>
      <c r="E13" s="11"/>
      <c r="F13" s="11"/>
      <c r="G13" s="12"/>
      <c r="I13" t="s">
        <v>116</v>
      </c>
      <c r="L13">
        <f>+C34*$C$30</f>
        <v>7830.45</v>
      </c>
      <c r="M13">
        <f>+L38*$C$30</f>
        <v>7752.1454999999996</v>
      </c>
      <c r="N13">
        <f>+M38*$C$30</f>
        <v>7671.491865</v>
      </c>
      <c r="O13">
        <f t="shared" ref="O13:U13" si="4">+N38*$C$30</f>
        <v>7588.4186209500003</v>
      </c>
      <c r="P13">
        <f t="shared" si="4"/>
        <v>7502.8531795785011</v>
      </c>
      <c r="Q13">
        <f t="shared" si="4"/>
        <v>7414.7207749658555</v>
      </c>
      <c r="R13">
        <f t="shared" si="4"/>
        <v>7323.9443982148314</v>
      </c>
      <c r="S13">
        <f t="shared" si="4"/>
        <v>7230.4447301612763</v>
      </c>
      <c r="T13">
        <f t="shared" si="4"/>
        <v>7134.140072066114</v>
      </c>
      <c r="U13">
        <f t="shared" si="4"/>
        <v>7034.9462742280984</v>
      </c>
    </row>
    <row r="14" spans="2:23" ht="15" x14ac:dyDescent="0.25">
      <c r="B14" s="10" t="s">
        <v>26</v>
      </c>
      <c r="C14" s="18">
        <f>SUM(C7:C13)</f>
        <v>291015</v>
      </c>
      <c r="D14" s="11" t="s">
        <v>6</v>
      </c>
      <c r="E14" s="11"/>
      <c r="F14" s="11"/>
      <c r="G14" s="12"/>
    </row>
    <row r="15" spans="2:23" x14ac:dyDescent="0.3">
      <c r="B15" s="10"/>
      <c r="C15" s="11"/>
      <c r="D15" s="11"/>
      <c r="E15" s="11"/>
      <c r="F15" s="11"/>
      <c r="G15" s="12"/>
      <c r="I15" t="s">
        <v>112</v>
      </c>
      <c r="L15" s="2">
        <f>+L9-L12-L13</f>
        <v>2454.9900000000007</v>
      </c>
      <c r="M15" s="2">
        <f>+M9-M12-M13</f>
        <v>2636.1488999999992</v>
      </c>
      <c r="N15" s="2">
        <f>+N9-N12-N13</f>
        <v>2820.6854789999998</v>
      </c>
      <c r="O15" s="2">
        <f t="shared" ref="O15:U15" si="5">+O9-O12-O13</f>
        <v>3008.6804964899984</v>
      </c>
      <c r="P15" s="2">
        <f t="shared" si="5"/>
        <v>3200.216929035897</v>
      </c>
      <c r="Q15" s="2">
        <f t="shared" si="5"/>
        <v>3395.3800347346878</v>
      </c>
      <c r="R15" s="2">
        <f t="shared" si="5"/>
        <v>3594.2574195827165</v>
      </c>
      <c r="S15" s="2">
        <f t="shared" si="5"/>
        <v>3796.9391058142483</v>
      </c>
      <c r="T15" s="2">
        <f t="shared" si="5"/>
        <v>4003.5176022691658</v>
      </c>
      <c r="U15" s="2">
        <f t="shared" si="5"/>
        <v>4214.0879768505356</v>
      </c>
      <c r="V15" s="2"/>
      <c r="W15" s="2"/>
    </row>
    <row r="16" spans="2:23" x14ac:dyDescent="0.3">
      <c r="B16" s="34" t="s">
        <v>58</v>
      </c>
      <c r="C16" s="18">
        <f>+C7*E16</f>
        <v>64750</v>
      </c>
      <c r="D16" s="11" t="s">
        <v>6</v>
      </c>
      <c r="E16" s="43">
        <v>0.25</v>
      </c>
      <c r="F16" s="11"/>
      <c r="G16" s="12"/>
    </row>
    <row r="17" spans="2:23" ht="15" x14ac:dyDescent="0.25">
      <c r="B17" s="34" t="s">
        <v>59</v>
      </c>
      <c r="C17" s="18">
        <f>C7+C13-C16</f>
        <v>216265</v>
      </c>
      <c r="D17" s="11" t="s">
        <v>6</v>
      </c>
      <c r="E17" s="11"/>
      <c r="F17" s="11"/>
      <c r="G17" s="12"/>
      <c r="I17" t="s">
        <v>118</v>
      </c>
      <c r="L17">
        <f>+C17*C78</f>
        <v>4325.3</v>
      </c>
      <c r="M17">
        <f>+L17</f>
        <v>4325.3</v>
      </c>
      <c r="N17">
        <f>+M17</f>
        <v>4325.3</v>
      </c>
      <c r="O17">
        <f t="shared" ref="O17:U17" si="6">+N17</f>
        <v>4325.3</v>
      </c>
      <c r="P17">
        <f t="shared" si="6"/>
        <v>4325.3</v>
      </c>
      <c r="Q17">
        <f t="shared" si="6"/>
        <v>4325.3</v>
      </c>
      <c r="R17">
        <f t="shared" si="6"/>
        <v>4325.3</v>
      </c>
      <c r="S17">
        <f t="shared" si="6"/>
        <v>4325.3</v>
      </c>
      <c r="T17">
        <f t="shared" si="6"/>
        <v>4325.3</v>
      </c>
      <c r="U17">
        <f t="shared" si="6"/>
        <v>4325.3</v>
      </c>
    </row>
    <row r="18" spans="2:23" ht="15" x14ac:dyDescent="0.25">
      <c r="B18" s="10"/>
      <c r="C18" s="11"/>
      <c r="D18" s="11"/>
      <c r="E18" s="11"/>
      <c r="F18" s="11"/>
      <c r="G18" s="12"/>
    </row>
    <row r="19" spans="2:23" x14ac:dyDescent="0.3">
      <c r="B19" s="10" t="s">
        <v>72</v>
      </c>
      <c r="C19" s="45">
        <f>+Input!C16</f>
        <v>108</v>
      </c>
      <c r="D19" s="11" t="s">
        <v>3</v>
      </c>
      <c r="E19" s="11"/>
      <c r="F19" s="11"/>
      <c r="G19" s="12"/>
      <c r="I19" t="s">
        <v>119</v>
      </c>
      <c r="L19" s="2">
        <f>+L15-L17</f>
        <v>-1870.3099999999995</v>
      </c>
      <c r="M19" s="2">
        <f>+M15-M17</f>
        <v>-1689.151100000001</v>
      </c>
      <c r="N19" s="2">
        <f>+N15-N17</f>
        <v>-1504.6145210000004</v>
      </c>
      <c r="O19" s="2">
        <f t="shared" ref="O19:U19" si="7">+O15-O17</f>
        <v>-1316.6195035100018</v>
      </c>
      <c r="P19" s="2">
        <f t="shared" si="7"/>
        <v>-1125.0830709641032</v>
      </c>
      <c r="Q19" s="2">
        <f t="shared" si="7"/>
        <v>-929.91996526531238</v>
      </c>
      <c r="R19" s="2">
        <f t="shared" si="7"/>
        <v>-731.04258041728372</v>
      </c>
      <c r="S19" s="2">
        <f t="shared" si="7"/>
        <v>-528.36089418575193</v>
      </c>
      <c r="T19" s="2">
        <f t="shared" si="7"/>
        <v>-321.78239773083442</v>
      </c>
      <c r="U19" s="2">
        <f t="shared" si="7"/>
        <v>-111.21202314946459</v>
      </c>
      <c r="V19" s="2"/>
      <c r="W19" s="2"/>
    </row>
    <row r="20" spans="2:23" ht="15" x14ac:dyDescent="0.25">
      <c r="B20" s="10" t="s">
        <v>33</v>
      </c>
      <c r="C20" s="45">
        <f>+Input!C17</f>
        <v>1</v>
      </c>
      <c r="D20" s="11"/>
      <c r="E20" s="11"/>
      <c r="F20" s="11"/>
      <c r="G20" s="12"/>
    </row>
    <row r="21" spans="2:23" x14ac:dyDescent="0.3">
      <c r="B21" s="10" t="s">
        <v>7</v>
      </c>
      <c r="C21" s="46">
        <f>+Input!C29</f>
        <v>9</v>
      </c>
      <c r="D21" s="11" t="s">
        <v>6</v>
      </c>
      <c r="E21" s="11"/>
      <c r="F21" s="11"/>
      <c r="G21" s="12"/>
      <c r="I21" t="s">
        <v>60</v>
      </c>
      <c r="L21" s="2">
        <f>+IF((L19+K37)&gt;0,(L19+K37)*$C$66,0)</f>
        <v>0</v>
      </c>
      <c r="M21" s="2">
        <f>+IF((M19+L37)&gt;0,(M19+L37)*$C$66,0)</f>
        <v>0</v>
      </c>
      <c r="N21" s="2">
        <f>+IF((N19+M37)&gt;0,(N19+M37)*$C$66,0)</f>
        <v>0</v>
      </c>
      <c r="O21" s="2">
        <f t="shared" ref="O21:U21" si="8">+IF((O19+N37)&gt;0,(O19+N37)*$C$66,0)</f>
        <v>0</v>
      </c>
      <c r="P21" s="2">
        <f t="shared" si="8"/>
        <v>0</v>
      </c>
      <c r="Q21" s="2">
        <f t="shared" si="8"/>
        <v>0</v>
      </c>
      <c r="R21" s="2">
        <f t="shared" si="8"/>
        <v>0</v>
      </c>
      <c r="S21" s="2">
        <f t="shared" si="8"/>
        <v>0</v>
      </c>
      <c r="T21" s="2">
        <f t="shared" si="8"/>
        <v>0</v>
      </c>
      <c r="U21" s="2">
        <f t="shared" si="8"/>
        <v>0</v>
      </c>
      <c r="V21" s="2"/>
      <c r="W21" s="2"/>
    </row>
    <row r="22" spans="2:23" ht="15" x14ac:dyDescent="0.25">
      <c r="B22" s="10"/>
      <c r="C22" s="22"/>
      <c r="D22" s="11"/>
      <c r="E22" s="11"/>
      <c r="F22" s="11"/>
      <c r="G22" s="12"/>
    </row>
    <row r="23" spans="2:23" x14ac:dyDescent="0.3">
      <c r="B23" s="10" t="s">
        <v>66</v>
      </c>
      <c r="C23" s="22">
        <f>C7/C52</f>
        <v>22.205075445816188</v>
      </c>
      <c r="D23" s="11"/>
      <c r="E23" s="11"/>
      <c r="F23" s="11"/>
      <c r="G23" s="12"/>
      <c r="I23" t="s">
        <v>120</v>
      </c>
      <c r="L23" s="2">
        <f>+L19-L21</f>
        <v>-1870.3099999999995</v>
      </c>
      <c r="M23" s="2">
        <f>+M19-M21</f>
        <v>-1689.151100000001</v>
      </c>
      <c r="N23" s="2">
        <f>+N19-N21</f>
        <v>-1504.6145210000004</v>
      </c>
      <c r="O23" s="2">
        <f t="shared" ref="O23:U23" si="9">+O19-O21</f>
        <v>-1316.6195035100018</v>
      </c>
      <c r="P23" s="2">
        <f t="shared" si="9"/>
        <v>-1125.0830709641032</v>
      </c>
      <c r="Q23" s="2">
        <f t="shared" si="9"/>
        <v>-929.91996526531238</v>
      </c>
      <c r="R23" s="2">
        <f t="shared" si="9"/>
        <v>-731.04258041728372</v>
      </c>
      <c r="S23" s="2">
        <f t="shared" si="9"/>
        <v>-528.36089418575193</v>
      </c>
      <c r="T23" s="2">
        <f t="shared" si="9"/>
        <v>-321.78239773083442</v>
      </c>
      <c r="U23" s="2">
        <f t="shared" si="9"/>
        <v>-111.21202314946459</v>
      </c>
      <c r="V23" s="2"/>
      <c r="W23" s="2"/>
    </row>
    <row r="24" spans="2:23" ht="15" x14ac:dyDescent="0.25">
      <c r="B24" s="10" t="s">
        <v>43</v>
      </c>
      <c r="C24" s="22">
        <f>C14/C52</f>
        <v>24.949845679012345</v>
      </c>
      <c r="D24" s="11"/>
      <c r="E24" s="11"/>
      <c r="F24" s="11"/>
      <c r="G24" s="12"/>
    </row>
    <row r="25" spans="2:23" ht="15" x14ac:dyDescent="0.25">
      <c r="B25" s="10" t="s">
        <v>44</v>
      </c>
      <c r="C25" s="22">
        <f>C14/C68</f>
        <v>28.293879503453429</v>
      </c>
      <c r="D25" s="11"/>
      <c r="E25" s="11"/>
      <c r="F25" s="11"/>
      <c r="G25" s="12"/>
      <c r="I25" t="s">
        <v>1</v>
      </c>
      <c r="L25">
        <f>+C34*$C$31</f>
        <v>2610.15</v>
      </c>
      <c r="M25">
        <f>+L25+L13-M13</f>
        <v>2688.4545000000007</v>
      </c>
      <c r="N25">
        <f>+M25+M13-N13</f>
        <v>2769.1081350000004</v>
      </c>
      <c r="O25">
        <f t="shared" ref="O25:U25" si="10">+N25+N13-O13</f>
        <v>2852.18137905</v>
      </c>
      <c r="P25">
        <f t="shared" si="10"/>
        <v>2937.7468204214993</v>
      </c>
      <c r="Q25">
        <f t="shared" si="10"/>
        <v>3025.8792250341448</v>
      </c>
      <c r="R25">
        <f t="shared" si="10"/>
        <v>3116.655601785169</v>
      </c>
      <c r="S25">
        <f t="shared" si="10"/>
        <v>3210.1552698387241</v>
      </c>
      <c r="T25">
        <f t="shared" si="10"/>
        <v>3306.4599279338863</v>
      </c>
      <c r="U25">
        <f t="shared" si="10"/>
        <v>3405.6537257719019</v>
      </c>
    </row>
    <row r="26" spans="2:23" ht="15" x14ac:dyDescent="0.25">
      <c r="B26" s="13"/>
      <c r="C26" s="20"/>
      <c r="D26" s="14"/>
      <c r="E26" s="14"/>
      <c r="F26" s="14"/>
      <c r="G26" s="15"/>
      <c r="I26" t="s">
        <v>125</v>
      </c>
      <c r="L26">
        <f>+L17</f>
        <v>4325.3</v>
      </c>
      <c r="M26">
        <f>+M17</f>
        <v>4325.3</v>
      </c>
      <c r="N26">
        <f>+N17</f>
        <v>4325.3</v>
      </c>
      <c r="O26">
        <f t="shared" ref="O26:U26" si="11">+O17</f>
        <v>4325.3</v>
      </c>
      <c r="P26">
        <f t="shared" si="11"/>
        <v>4325.3</v>
      </c>
      <c r="Q26">
        <f t="shared" si="11"/>
        <v>4325.3</v>
      </c>
      <c r="R26">
        <f t="shared" si="11"/>
        <v>4325.3</v>
      </c>
      <c r="S26">
        <f t="shared" si="11"/>
        <v>4325.3</v>
      </c>
      <c r="T26">
        <f t="shared" si="11"/>
        <v>4325.3</v>
      </c>
      <c r="U26">
        <f t="shared" si="11"/>
        <v>4325.3</v>
      </c>
    </row>
    <row r="27" spans="2:23" ht="15" x14ac:dyDescent="0.25">
      <c r="C27" s="3"/>
    </row>
    <row r="28" spans="2:23" ht="15" x14ac:dyDescent="0.25">
      <c r="B28" s="16" t="s">
        <v>24</v>
      </c>
      <c r="C28" s="8"/>
      <c r="D28" s="8"/>
      <c r="E28" s="8"/>
      <c r="F28" s="8"/>
      <c r="G28" s="9"/>
      <c r="I28" t="s">
        <v>126</v>
      </c>
      <c r="L28" s="2">
        <f>+L23-L25+L26</f>
        <v>-155.15999999999894</v>
      </c>
      <c r="M28" s="2">
        <f>+M23-M25+M26</f>
        <v>-52.305600000001505</v>
      </c>
      <c r="N28" s="2">
        <f>+N23-N25+N26</f>
        <v>51.577343999999357</v>
      </c>
      <c r="O28" s="2">
        <f t="shared" ref="O28:U28" si="12">+O23-O25+O26</f>
        <v>156.49911743999837</v>
      </c>
      <c r="P28" s="2">
        <f t="shared" si="12"/>
        <v>262.47010861439776</v>
      </c>
      <c r="Q28" s="2">
        <f t="shared" si="12"/>
        <v>369.50080970054296</v>
      </c>
      <c r="R28" s="2">
        <f t="shared" si="12"/>
        <v>477.60181779754748</v>
      </c>
      <c r="S28" s="2">
        <f t="shared" si="12"/>
        <v>586.7838359755242</v>
      </c>
      <c r="T28" s="2">
        <f t="shared" si="12"/>
        <v>697.05767433527944</v>
      </c>
      <c r="U28" s="2">
        <f t="shared" si="12"/>
        <v>808.43425107863368</v>
      </c>
      <c r="V28" s="2"/>
      <c r="W28" s="2"/>
    </row>
    <row r="29" spans="2:23" x14ac:dyDescent="0.3">
      <c r="B29" s="10" t="s">
        <v>115</v>
      </c>
      <c r="C29" s="43">
        <v>0</v>
      </c>
      <c r="D29" s="11"/>
      <c r="E29" s="11"/>
      <c r="F29" s="11"/>
      <c r="G29" s="12"/>
      <c r="I29" t="s">
        <v>101</v>
      </c>
      <c r="L29">
        <f>+C7*C46</f>
        <v>2590</v>
      </c>
      <c r="M29">
        <f>+L29</f>
        <v>2590</v>
      </c>
      <c r="N29">
        <f>+M29</f>
        <v>2590</v>
      </c>
      <c r="O29">
        <f t="shared" ref="O29:U29" si="13">+N29</f>
        <v>2590</v>
      </c>
      <c r="P29">
        <f t="shared" si="13"/>
        <v>2590</v>
      </c>
      <c r="Q29">
        <f t="shared" si="13"/>
        <v>2590</v>
      </c>
      <c r="R29">
        <f t="shared" si="13"/>
        <v>2590</v>
      </c>
      <c r="S29">
        <f t="shared" si="13"/>
        <v>2590</v>
      </c>
      <c r="T29">
        <f t="shared" si="13"/>
        <v>2590</v>
      </c>
      <c r="U29">
        <f t="shared" si="13"/>
        <v>2590</v>
      </c>
    </row>
    <row r="30" spans="2:23" ht="15" x14ac:dyDescent="0.25">
      <c r="B30" s="10" t="s">
        <v>0</v>
      </c>
      <c r="C30" s="44">
        <f>+Input!C25/100</f>
        <v>0.03</v>
      </c>
      <c r="D30" s="11"/>
      <c r="E30" s="11"/>
      <c r="F30" s="11"/>
      <c r="G30" s="12"/>
    </row>
    <row r="31" spans="2:23" ht="15" x14ac:dyDescent="0.25">
      <c r="B31" s="10" t="s">
        <v>1</v>
      </c>
      <c r="C31" s="44">
        <f>+Input!C26/100</f>
        <v>0.01</v>
      </c>
      <c r="D31" s="11"/>
      <c r="E31" s="11"/>
      <c r="F31" s="11"/>
      <c r="G31" s="12"/>
      <c r="I31" t="s">
        <v>121</v>
      </c>
      <c r="J31" t="s">
        <v>123</v>
      </c>
      <c r="K31" s="2">
        <f>+C17</f>
        <v>216265</v>
      </c>
      <c r="L31" s="2">
        <f>+K31-L17</f>
        <v>211939.7</v>
      </c>
      <c r="M31" s="2">
        <f>+L31-M17</f>
        <v>207614.40000000002</v>
      </c>
      <c r="N31" s="2">
        <f>+M31-N17</f>
        <v>203289.10000000003</v>
      </c>
      <c r="O31" s="2">
        <f t="shared" ref="O31:U31" si="14">+N31-O17</f>
        <v>198963.80000000005</v>
      </c>
      <c r="P31" s="2">
        <f t="shared" si="14"/>
        <v>194638.50000000006</v>
      </c>
      <c r="Q31" s="2">
        <f t="shared" si="14"/>
        <v>190313.20000000007</v>
      </c>
      <c r="R31" s="2">
        <f t="shared" si="14"/>
        <v>185987.90000000008</v>
      </c>
      <c r="S31" s="2">
        <f t="shared" si="14"/>
        <v>181662.60000000009</v>
      </c>
      <c r="T31" s="2">
        <f t="shared" si="14"/>
        <v>177337.3000000001</v>
      </c>
      <c r="U31" s="2">
        <f t="shared" si="14"/>
        <v>173012.00000000012</v>
      </c>
      <c r="V31" s="2">
        <v>0</v>
      </c>
      <c r="W31" s="2"/>
    </row>
    <row r="32" spans="2:23" ht="15" x14ac:dyDescent="0.25">
      <c r="B32" s="10" t="s">
        <v>27</v>
      </c>
      <c r="C32" s="44">
        <f>+C33/C14</f>
        <v>0.10308746971805577</v>
      </c>
      <c r="D32" s="11"/>
      <c r="E32" s="11"/>
      <c r="F32" s="11"/>
      <c r="G32" s="12"/>
      <c r="J32" t="s">
        <v>124</v>
      </c>
      <c r="K32" s="2">
        <f>+C16</f>
        <v>64750</v>
      </c>
      <c r="L32" s="2">
        <f>+K32</f>
        <v>64750</v>
      </c>
      <c r="M32" s="2">
        <f>+L32</f>
        <v>64750</v>
      </c>
      <c r="N32" s="2">
        <f>+M32</f>
        <v>64750</v>
      </c>
      <c r="O32" s="2">
        <f t="shared" ref="O32:U32" si="15">+N32</f>
        <v>64750</v>
      </c>
      <c r="P32" s="2">
        <f t="shared" si="15"/>
        <v>64750</v>
      </c>
      <c r="Q32" s="2">
        <f t="shared" si="15"/>
        <v>64750</v>
      </c>
      <c r="R32" s="2">
        <f t="shared" si="15"/>
        <v>64750</v>
      </c>
      <c r="S32" s="2">
        <f t="shared" si="15"/>
        <v>64750</v>
      </c>
      <c r="T32" s="2">
        <f t="shared" si="15"/>
        <v>64750</v>
      </c>
      <c r="U32" s="2">
        <f t="shared" si="15"/>
        <v>64750</v>
      </c>
      <c r="V32" s="2">
        <v>0</v>
      </c>
      <c r="W32" s="2"/>
    </row>
    <row r="33" spans="2:23" ht="15" x14ac:dyDescent="0.25">
      <c r="B33" s="10" t="s">
        <v>28</v>
      </c>
      <c r="C33" s="18">
        <f>+Input!C22</f>
        <v>30000</v>
      </c>
      <c r="D33" s="11" t="s">
        <v>6</v>
      </c>
      <c r="E33" s="11"/>
      <c r="F33" s="11"/>
      <c r="G33" s="12"/>
      <c r="J33" t="s">
        <v>122</v>
      </c>
      <c r="K33">
        <v>0</v>
      </c>
      <c r="L33" s="2">
        <f>+K33+L28</f>
        <v>-155.15999999999894</v>
      </c>
      <c r="M33" s="2">
        <f>+L33+M28</f>
        <v>-207.46560000000045</v>
      </c>
      <c r="N33" s="2">
        <f>+M33+N28</f>
        <v>-155.88825600000109</v>
      </c>
      <c r="O33" s="2">
        <f t="shared" ref="O33:U33" si="16">+N33+O28</f>
        <v>0.61086143999727938</v>
      </c>
      <c r="P33" s="2">
        <f t="shared" si="16"/>
        <v>263.08097005439504</v>
      </c>
      <c r="Q33" s="2">
        <f t="shared" si="16"/>
        <v>632.581779754938</v>
      </c>
      <c r="R33" s="2">
        <f t="shared" si="16"/>
        <v>1110.1835975524855</v>
      </c>
      <c r="S33" s="2">
        <f t="shared" si="16"/>
        <v>1696.9674335280097</v>
      </c>
      <c r="T33" s="2">
        <f t="shared" si="16"/>
        <v>2394.0251078632891</v>
      </c>
      <c r="U33" s="2">
        <f t="shared" si="16"/>
        <v>3202.4593589419228</v>
      </c>
      <c r="V33" s="2">
        <f>+SUM(U31:U33,K29:U29)-U38</f>
        <v>35771.903943777288</v>
      </c>
      <c r="W33" s="2"/>
    </row>
    <row r="34" spans="2:23" ht="15" x14ac:dyDescent="0.25">
      <c r="B34" s="34" t="s">
        <v>51</v>
      </c>
      <c r="C34" s="18">
        <f>C14-C33</f>
        <v>261015</v>
      </c>
      <c r="D34" s="11" t="s">
        <v>6</v>
      </c>
      <c r="E34" s="11"/>
      <c r="F34" s="11"/>
      <c r="G34" s="12"/>
      <c r="J34" t="s">
        <v>105</v>
      </c>
      <c r="K34" s="2">
        <f>+SUM(K31:K33)</f>
        <v>281015</v>
      </c>
      <c r="L34" s="2">
        <f>+SUM(L31:L33)</f>
        <v>276534.54000000004</v>
      </c>
      <c r="M34" s="2">
        <f>+SUM(M31:M33)</f>
        <v>272156.93440000003</v>
      </c>
      <c r="N34" s="2">
        <f>+SUM(N31:N33)</f>
        <v>267883.21174400003</v>
      </c>
      <c r="O34" s="2">
        <f t="shared" ref="O34:V34" si="17">+SUM(O31:O33)</f>
        <v>263714.41086144006</v>
      </c>
      <c r="P34" s="2">
        <f t="shared" si="17"/>
        <v>259651.58097005446</v>
      </c>
      <c r="Q34" s="2">
        <f t="shared" si="17"/>
        <v>255695.78177975499</v>
      </c>
      <c r="R34" s="2">
        <f t="shared" si="17"/>
        <v>251848.08359755256</v>
      </c>
      <c r="S34" s="2">
        <f t="shared" si="17"/>
        <v>248109.56743352811</v>
      </c>
      <c r="T34" s="2">
        <f t="shared" si="17"/>
        <v>244481.32510786341</v>
      </c>
      <c r="U34" s="2">
        <f t="shared" si="17"/>
        <v>240964.45935894203</v>
      </c>
      <c r="V34" s="2">
        <f t="shared" si="17"/>
        <v>35771.903943777288</v>
      </c>
      <c r="W34" s="2"/>
    </row>
    <row r="35" spans="2:23" ht="15" x14ac:dyDescent="0.25">
      <c r="B35" s="34"/>
      <c r="C35" s="18"/>
      <c r="D35" s="11"/>
      <c r="E35" s="11"/>
      <c r="F35" s="11"/>
      <c r="G35" s="12"/>
    </row>
    <row r="36" spans="2:23" x14ac:dyDescent="0.3">
      <c r="B36" s="34" t="s">
        <v>46</v>
      </c>
      <c r="C36" s="18">
        <f>(C30+C31)*C34</f>
        <v>10440.6</v>
      </c>
      <c r="D36" s="11" t="s">
        <v>6</v>
      </c>
      <c r="E36" s="11"/>
      <c r="F36" s="11"/>
      <c r="G36" s="12"/>
      <c r="I36" t="s">
        <v>127</v>
      </c>
      <c r="J36" t="s">
        <v>82</v>
      </c>
      <c r="K36" s="2">
        <f>+C33</f>
        <v>30000</v>
      </c>
      <c r="L36" s="2">
        <f>+IF(L23&gt;0,K36+L23,K36)</f>
        <v>30000</v>
      </c>
      <c r="M36" s="2">
        <f>+L36</f>
        <v>30000</v>
      </c>
      <c r="N36" s="2">
        <f>+M36</f>
        <v>30000</v>
      </c>
      <c r="O36" s="2">
        <f t="shared" ref="O36:U36" si="18">+N36</f>
        <v>30000</v>
      </c>
      <c r="P36" s="2">
        <f t="shared" si="18"/>
        <v>30000</v>
      </c>
      <c r="Q36" s="2">
        <f t="shared" si="18"/>
        <v>30000</v>
      </c>
      <c r="R36" s="2">
        <f t="shared" si="18"/>
        <v>30000</v>
      </c>
      <c r="S36" s="2">
        <f t="shared" si="18"/>
        <v>30000</v>
      </c>
      <c r="T36" s="2">
        <f t="shared" si="18"/>
        <v>30000</v>
      </c>
      <c r="U36" s="2">
        <f t="shared" si="18"/>
        <v>30000</v>
      </c>
      <c r="V36" s="2">
        <f t="shared" ref="V36" si="19">+U36</f>
        <v>30000</v>
      </c>
      <c r="W36" s="2"/>
    </row>
    <row r="37" spans="2:23" x14ac:dyDescent="0.3">
      <c r="B37" s="34" t="s">
        <v>47</v>
      </c>
      <c r="C37" s="18">
        <f>C36/12</f>
        <v>870.05000000000007</v>
      </c>
      <c r="D37" s="11" t="s">
        <v>6</v>
      </c>
      <c r="E37" s="11"/>
      <c r="F37" s="11"/>
      <c r="G37" s="12"/>
      <c r="J37" t="s">
        <v>129</v>
      </c>
      <c r="K37">
        <v>0</v>
      </c>
      <c r="L37" s="2">
        <f>+K37+L23</f>
        <v>-1870.3099999999995</v>
      </c>
      <c r="M37" s="2">
        <f>+L37+M23</f>
        <v>-3559.4611000000004</v>
      </c>
      <c r="N37" s="2">
        <f>+M37+N23</f>
        <v>-5064.0756210000009</v>
      </c>
      <c r="O37" s="2">
        <f t="shared" ref="O37:U37" si="20">+N37+O23</f>
        <v>-6380.6951245100026</v>
      </c>
      <c r="P37" s="2">
        <f t="shared" si="20"/>
        <v>-7505.7781954741058</v>
      </c>
      <c r="Q37" s="2">
        <f t="shared" si="20"/>
        <v>-8435.6981607394191</v>
      </c>
      <c r="R37" s="2">
        <f t="shared" si="20"/>
        <v>-9166.7407411567037</v>
      </c>
      <c r="S37" s="2">
        <f t="shared" si="20"/>
        <v>-9695.1016353424566</v>
      </c>
      <c r="T37" s="2">
        <f t="shared" si="20"/>
        <v>-10016.884033073291</v>
      </c>
      <c r="U37" s="2">
        <f t="shared" si="20"/>
        <v>-10128.096056222756</v>
      </c>
      <c r="V37" s="2">
        <f>+V34-V36</f>
        <v>5771.9039437772881</v>
      </c>
      <c r="W37" s="2"/>
    </row>
    <row r="38" spans="2:23" ht="15" x14ac:dyDescent="0.25">
      <c r="B38" s="34"/>
      <c r="C38" s="18"/>
      <c r="D38" s="11"/>
      <c r="E38" s="11"/>
      <c r="F38" s="11"/>
      <c r="G38" s="12"/>
      <c r="J38" t="s">
        <v>128</v>
      </c>
      <c r="K38" s="2">
        <f>+C34</f>
        <v>261015</v>
      </c>
      <c r="L38" s="2">
        <f>+K38-L25</f>
        <v>258404.85</v>
      </c>
      <c r="M38" s="2">
        <f>+L38-M25</f>
        <v>255716.39550000001</v>
      </c>
      <c r="N38" s="2">
        <f>+M38-N25</f>
        <v>252947.28736500003</v>
      </c>
      <c r="O38" s="2">
        <f t="shared" ref="O38:U38" si="21">+N38-O25</f>
        <v>250095.10598595004</v>
      </c>
      <c r="P38" s="2">
        <f t="shared" si="21"/>
        <v>247157.35916552853</v>
      </c>
      <c r="Q38" s="2">
        <f t="shared" si="21"/>
        <v>244131.47994049438</v>
      </c>
      <c r="R38" s="2">
        <f t="shared" si="21"/>
        <v>241014.82433870921</v>
      </c>
      <c r="S38" s="2">
        <f t="shared" si="21"/>
        <v>237804.66906887048</v>
      </c>
      <c r="T38" s="2">
        <f t="shared" si="21"/>
        <v>234498.20914093661</v>
      </c>
      <c r="U38" s="2">
        <f t="shared" si="21"/>
        <v>231092.55541516471</v>
      </c>
      <c r="V38" s="2">
        <v>0</v>
      </c>
      <c r="W38" s="2"/>
    </row>
    <row r="39" spans="2:23" ht="15" x14ac:dyDescent="0.25">
      <c r="B39" s="10" t="s">
        <v>15</v>
      </c>
      <c r="C39" s="35">
        <f>VLOOKUP("x",$B$106:$R$833,3,FALSE)</f>
        <v>46.333333333333336</v>
      </c>
      <c r="D39" s="11" t="s">
        <v>14</v>
      </c>
      <c r="E39" s="11"/>
      <c r="F39" s="11"/>
      <c r="G39" s="12"/>
      <c r="J39" t="s">
        <v>105</v>
      </c>
      <c r="K39" s="2">
        <f>+K36+K38</f>
        <v>291015</v>
      </c>
      <c r="L39" s="2">
        <f>+L34</f>
        <v>276534.54000000004</v>
      </c>
      <c r="M39" s="2">
        <f>+M34</f>
        <v>272156.93440000003</v>
      </c>
      <c r="N39" s="2">
        <f>+N34</f>
        <v>267883.21174400003</v>
      </c>
      <c r="O39" s="2">
        <f t="shared" ref="O39:U39" si="22">+O34</f>
        <v>263714.41086144006</v>
      </c>
      <c r="P39" s="2">
        <f t="shared" si="22"/>
        <v>259651.58097005446</v>
      </c>
      <c r="Q39" s="2">
        <f t="shared" si="22"/>
        <v>255695.78177975499</v>
      </c>
      <c r="R39" s="2">
        <f t="shared" si="22"/>
        <v>251848.08359755256</v>
      </c>
      <c r="S39" s="2">
        <f t="shared" si="22"/>
        <v>248109.56743352811</v>
      </c>
      <c r="T39" s="2">
        <f t="shared" si="22"/>
        <v>244481.32510786341</v>
      </c>
      <c r="U39" s="2">
        <f t="shared" si="22"/>
        <v>240964.45935894203</v>
      </c>
      <c r="V39" s="2">
        <f t="shared" ref="V39" si="23">+V34</f>
        <v>35771.903943777288</v>
      </c>
      <c r="W39" s="2"/>
    </row>
    <row r="40" spans="2:23" ht="15" x14ac:dyDescent="0.25">
      <c r="B40" s="36"/>
      <c r="C40" s="14"/>
      <c r="D40" s="14"/>
      <c r="E40" s="14"/>
      <c r="F40" s="14"/>
      <c r="G40" s="15"/>
    </row>
    <row r="41" spans="2:23" ht="15" x14ac:dyDescent="0.25">
      <c r="B41" s="11"/>
      <c r="C41" s="11"/>
      <c r="D41" s="11"/>
      <c r="E41" s="11"/>
      <c r="F41" s="11"/>
    </row>
    <row r="42" spans="2:23" ht="15" x14ac:dyDescent="0.25">
      <c r="B42" s="16" t="s">
        <v>25</v>
      </c>
      <c r="C42" s="8"/>
      <c r="D42" s="8"/>
      <c r="E42" s="8"/>
      <c r="F42" s="8"/>
      <c r="G42" s="9"/>
      <c r="J42" t="s">
        <v>130</v>
      </c>
      <c r="K42" s="2">
        <f>+K36</f>
        <v>30000</v>
      </c>
    </row>
    <row r="43" spans="2:23" x14ac:dyDescent="0.3">
      <c r="B43" s="10"/>
      <c r="C43" s="11"/>
      <c r="D43" s="11"/>
      <c r="E43" s="11"/>
      <c r="F43" s="11"/>
      <c r="G43" s="12"/>
    </row>
    <row r="44" spans="2:23" x14ac:dyDescent="0.3">
      <c r="B44" s="10" t="s">
        <v>92</v>
      </c>
      <c r="C44" s="48">
        <f>+Input!C30/100</f>
        <v>0.01</v>
      </c>
      <c r="D44" s="11"/>
      <c r="E44" s="11"/>
      <c r="F44" s="11"/>
      <c r="G44" s="12"/>
      <c r="J44" t="s">
        <v>132</v>
      </c>
      <c r="K44" s="2">
        <f>+SUM(L6:U6)</f>
        <v>122031.24707962893</v>
      </c>
    </row>
    <row r="45" spans="2:23" x14ac:dyDescent="0.3">
      <c r="B45" s="10" t="s">
        <v>108</v>
      </c>
      <c r="C45" s="48">
        <f>+Input!C38/100</f>
        <v>0.01</v>
      </c>
      <c r="D45" s="11"/>
      <c r="E45" s="11"/>
      <c r="F45" s="11"/>
      <c r="G45" s="12"/>
      <c r="J45" t="s">
        <v>131</v>
      </c>
      <c r="K45" s="2">
        <f>+SUM(L7:U7,L12:U13,L21:U21)</f>
        <v>88906.343135851697</v>
      </c>
    </row>
    <row r="46" spans="2:23" x14ac:dyDescent="0.3">
      <c r="B46" s="10" t="s">
        <v>25</v>
      </c>
      <c r="C46" s="48">
        <f>+Input!C31/100</f>
        <v>0.01</v>
      </c>
      <c r="D46" s="11"/>
      <c r="E46" s="11"/>
      <c r="F46" s="11"/>
      <c r="G46" s="12"/>
    </row>
    <row r="47" spans="2:23" x14ac:dyDescent="0.3">
      <c r="B47" s="13"/>
      <c r="C47" s="14"/>
      <c r="D47" s="14"/>
      <c r="E47" s="14"/>
      <c r="F47" s="14"/>
      <c r="G47" s="15"/>
      <c r="J47" t="s">
        <v>133</v>
      </c>
      <c r="K47" s="2">
        <f>+K44-K45</f>
        <v>33124.90394377723</v>
      </c>
    </row>
    <row r="48" spans="2:23" x14ac:dyDescent="0.3">
      <c r="B48" s="11"/>
      <c r="C48" s="11"/>
      <c r="D48" s="11"/>
      <c r="E48" s="11"/>
      <c r="F48" s="11"/>
      <c r="J48" t="s">
        <v>134</v>
      </c>
      <c r="K48" s="60">
        <f>+K47/K42</f>
        <v>1.1041634647925744</v>
      </c>
    </row>
    <row r="49" spans="2:11" x14ac:dyDescent="0.3">
      <c r="B49" s="16" t="s">
        <v>40</v>
      </c>
      <c r="C49" s="21"/>
      <c r="D49" s="8"/>
      <c r="E49" s="8"/>
      <c r="F49" s="8"/>
      <c r="G49" s="9"/>
    </row>
    <row r="50" spans="2:11" x14ac:dyDescent="0.3">
      <c r="B50" s="10"/>
      <c r="C50" s="22"/>
      <c r="D50" s="11"/>
      <c r="E50" s="11"/>
      <c r="F50" s="11"/>
      <c r="G50" s="12"/>
      <c r="J50" t="s">
        <v>137</v>
      </c>
      <c r="K50">
        <f ca="1">+V5-L5</f>
        <v>10</v>
      </c>
    </row>
    <row r="51" spans="2:11" x14ac:dyDescent="0.3">
      <c r="B51" s="10" t="s">
        <v>71</v>
      </c>
      <c r="C51" s="18">
        <f>C21*C19</f>
        <v>972</v>
      </c>
      <c r="D51" s="11" t="s">
        <v>6</v>
      </c>
      <c r="E51" s="11"/>
      <c r="F51" s="11"/>
      <c r="G51" s="12"/>
      <c r="J51" t="s">
        <v>138</v>
      </c>
      <c r="K51" s="61">
        <f ca="1">+POWER(((K47+K42)/K42),1/(V5-L5))-1</f>
        <v>7.7228779365536626E-2</v>
      </c>
    </row>
    <row r="52" spans="2:11" x14ac:dyDescent="0.3">
      <c r="B52" s="10" t="s">
        <v>70</v>
      </c>
      <c r="C52" s="18">
        <f>C51*12</f>
        <v>11664</v>
      </c>
      <c r="D52" s="11" t="s">
        <v>6</v>
      </c>
      <c r="E52" s="11"/>
      <c r="F52" s="11"/>
      <c r="G52" s="12"/>
    </row>
    <row r="53" spans="2:11" x14ac:dyDescent="0.3">
      <c r="B53" s="13"/>
      <c r="C53" s="23"/>
      <c r="D53" s="14"/>
      <c r="E53" s="14"/>
      <c r="F53" s="14"/>
      <c r="G53" s="15"/>
    </row>
    <row r="54" spans="2:11" x14ac:dyDescent="0.3">
      <c r="B54" s="11"/>
      <c r="C54" s="18"/>
      <c r="D54" s="11"/>
      <c r="E54" s="11"/>
      <c r="F54" s="11"/>
    </row>
    <row r="55" spans="2:11" x14ac:dyDescent="0.3">
      <c r="B55" s="16" t="s">
        <v>39</v>
      </c>
      <c r="C55" s="24"/>
      <c r="D55" s="8"/>
      <c r="E55" s="8"/>
      <c r="F55" s="8"/>
      <c r="G55" s="9"/>
    </row>
    <row r="56" spans="2:11" x14ac:dyDescent="0.3">
      <c r="B56" s="10"/>
      <c r="C56" s="18"/>
      <c r="D56" s="11"/>
      <c r="E56" s="11"/>
      <c r="F56" s="11"/>
      <c r="G56" s="12"/>
    </row>
    <row r="57" spans="2:11" x14ac:dyDescent="0.3">
      <c r="B57" s="25" t="s">
        <v>36</v>
      </c>
      <c r="C57" s="11"/>
      <c r="D57" s="26"/>
      <c r="E57" s="11"/>
      <c r="F57" s="11"/>
      <c r="G57" s="12"/>
    </row>
    <row r="58" spans="2:11" x14ac:dyDescent="0.3">
      <c r="B58" s="25" t="s">
        <v>34</v>
      </c>
      <c r="C58" s="18">
        <f>E58*C20</f>
        <v>264</v>
      </c>
      <c r="D58" s="11" t="s">
        <v>6</v>
      </c>
      <c r="E58" s="49">
        <f>+Input!C35*12</f>
        <v>264</v>
      </c>
      <c r="F58" s="11" t="s">
        <v>77</v>
      </c>
      <c r="G58" s="12"/>
    </row>
    <row r="59" spans="2:11" x14ac:dyDescent="0.3">
      <c r="B59" s="25" t="s">
        <v>37</v>
      </c>
      <c r="C59" s="18"/>
      <c r="D59" s="26"/>
      <c r="E59" s="28"/>
      <c r="F59" s="11"/>
      <c r="G59" s="12"/>
    </row>
    <row r="60" spans="2:11" x14ac:dyDescent="0.3">
      <c r="B60" s="27" t="s">
        <v>35</v>
      </c>
      <c r="C60" s="18">
        <f>E60*C19</f>
        <v>881.28</v>
      </c>
      <c r="D60" s="11" t="s">
        <v>6</v>
      </c>
      <c r="E60" s="29">
        <f>+Input!C36</f>
        <v>8.16</v>
      </c>
      <c r="F60" s="11" t="s">
        <v>41</v>
      </c>
      <c r="G60" s="12"/>
    </row>
    <row r="61" spans="2:11" x14ac:dyDescent="0.3">
      <c r="B61" s="25" t="s">
        <v>38</v>
      </c>
      <c r="C61" s="18">
        <f>C52*E61</f>
        <v>233.28</v>
      </c>
      <c r="D61" s="11" t="s">
        <v>6</v>
      </c>
      <c r="E61" s="30">
        <v>0.02</v>
      </c>
      <c r="F61" s="11" t="s">
        <v>42</v>
      </c>
      <c r="G61" s="12"/>
    </row>
    <row r="62" spans="2:11" x14ac:dyDescent="0.3">
      <c r="B62" s="13"/>
      <c r="C62" s="14"/>
      <c r="D62" s="14"/>
      <c r="E62" s="14"/>
      <c r="F62" s="14"/>
      <c r="G62" s="15"/>
    </row>
    <row r="64" spans="2:11" ht="15.6" x14ac:dyDescent="0.35">
      <c r="B64" s="16" t="s">
        <v>61</v>
      </c>
      <c r="C64" s="8"/>
      <c r="D64" s="8"/>
      <c r="E64" s="8"/>
      <c r="F64" s="8"/>
      <c r="G64" s="9"/>
    </row>
    <row r="65" spans="2:7" x14ac:dyDescent="0.3">
      <c r="B65" s="10"/>
      <c r="C65" s="11"/>
      <c r="D65" s="11"/>
      <c r="E65" s="11"/>
      <c r="F65" s="11"/>
      <c r="G65" s="12"/>
    </row>
    <row r="66" spans="2:7" x14ac:dyDescent="0.3">
      <c r="B66" s="10" t="s">
        <v>55</v>
      </c>
      <c r="C66" s="50">
        <f>+Input!C43/100</f>
        <v>0.44309999999999994</v>
      </c>
      <c r="D66" s="11"/>
      <c r="E66" s="11"/>
      <c r="F66" s="11"/>
      <c r="G66" s="12"/>
    </row>
    <row r="67" spans="2:7" x14ac:dyDescent="0.3">
      <c r="B67" s="10"/>
      <c r="C67" s="11"/>
      <c r="D67" s="11"/>
      <c r="E67" s="11"/>
      <c r="F67" s="11"/>
      <c r="G67" s="12"/>
    </row>
    <row r="68" spans="2:7" x14ac:dyDescent="0.3">
      <c r="B68" s="10" t="s">
        <v>45</v>
      </c>
      <c r="C68" s="18">
        <f>C52-C58-C60-C61</f>
        <v>10285.439999999999</v>
      </c>
      <c r="D68" s="11" t="s">
        <v>6</v>
      </c>
      <c r="E68" s="11"/>
      <c r="F68" s="11"/>
      <c r="G68" s="12"/>
    </row>
    <row r="69" spans="2:7" x14ac:dyDescent="0.3">
      <c r="B69" s="10" t="s">
        <v>48</v>
      </c>
      <c r="C69" s="18">
        <f>C68-C36</f>
        <v>-155.16000000000167</v>
      </c>
      <c r="D69" s="11" t="s">
        <v>6</v>
      </c>
      <c r="E69" s="11"/>
      <c r="F69" s="11"/>
      <c r="G69" s="12"/>
    </row>
    <row r="70" spans="2:7" x14ac:dyDescent="0.3">
      <c r="B70" s="10" t="s">
        <v>49</v>
      </c>
      <c r="C70" s="18">
        <f>C68-(C30*C34)</f>
        <v>2454.9899999999989</v>
      </c>
      <c r="D70" s="11" t="s">
        <v>6</v>
      </c>
      <c r="E70" s="11"/>
      <c r="F70" s="11"/>
      <c r="G70" s="12"/>
    </row>
    <row r="71" spans="2:7" x14ac:dyDescent="0.3">
      <c r="B71" s="10"/>
      <c r="C71" s="11"/>
      <c r="D71" s="11"/>
      <c r="E71" s="11"/>
      <c r="F71" s="11"/>
      <c r="G71" s="12"/>
    </row>
    <row r="72" spans="2:7" x14ac:dyDescent="0.3">
      <c r="B72" s="10" t="s">
        <v>50</v>
      </c>
      <c r="C72" s="33">
        <f>C69/C33</f>
        <v>-5.1720000000000559E-3</v>
      </c>
      <c r="D72" s="11"/>
      <c r="E72" s="11"/>
      <c r="F72" s="11"/>
      <c r="G72" s="12"/>
    </row>
    <row r="73" spans="2:7" x14ac:dyDescent="0.3">
      <c r="B73" s="10" t="s">
        <v>52</v>
      </c>
      <c r="C73" s="33">
        <f>C70/C33</f>
        <v>8.1832999999999961E-2</v>
      </c>
      <c r="D73" s="11"/>
      <c r="E73" s="11"/>
      <c r="F73" s="11"/>
      <c r="G73" s="12"/>
    </row>
    <row r="74" spans="2:7" x14ac:dyDescent="0.3">
      <c r="B74" s="13"/>
      <c r="C74" s="14"/>
      <c r="D74" s="14"/>
      <c r="E74" s="14"/>
      <c r="F74" s="14"/>
      <c r="G74" s="15"/>
    </row>
    <row r="76" spans="2:7" ht="15.6" x14ac:dyDescent="0.35">
      <c r="B76" s="16" t="s">
        <v>62</v>
      </c>
      <c r="C76" s="8"/>
      <c r="D76" s="8"/>
      <c r="E76" s="8"/>
      <c r="F76" s="8"/>
      <c r="G76" s="9"/>
    </row>
    <row r="77" spans="2:7" x14ac:dyDescent="0.3">
      <c r="B77" s="10"/>
      <c r="C77" s="11"/>
      <c r="D77" s="11"/>
      <c r="E77" s="11"/>
      <c r="F77" s="11"/>
      <c r="G77" s="12"/>
    </row>
    <row r="78" spans="2:7" x14ac:dyDescent="0.3">
      <c r="B78" s="10" t="s">
        <v>57</v>
      </c>
      <c r="C78" s="48">
        <f>+Input!C44/100</f>
        <v>0.02</v>
      </c>
      <c r="D78" s="11"/>
      <c r="E78" s="11"/>
      <c r="F78" s="11"/>
      <c r="G78" s="12"/>
    </row>
    <row r="79" spans="2:7" x14ac:dyDescent="0.3">
      <c r="B79" s="10" t="s">
        <v>57</v>
      </c>
      <c r="C79" s="18">
        <f>C78*C17</f>
        <v>4325.3</v>
      </c>
      <c r="D79" s="11" t="s">
        <v>6</v>
      </c>
      <c r="E79" s="11"/>
      <c r="F79" s="11"/>
      <c r="G79" s="12"/>
    </row>
    <row r="80" spans="2:7" x14ac:dyDescent="0.3">
      <c r="B80" s="10" t="s">
        <v>56</v>
      </c>
      <c r="C80" s="18">
        <f>C70-C79</f>
        <v>-1870.3100000000013</v>
      </c>
      <c r="D80" s="11" t="s">
        <v>6</v>
      </c>
      <c r="E80" s="11"/>
      <c r="F80" s="11"/>
      <c r="G80" s="12"/>
    </row>
    <row r="81" spans="2:7" x14ac:dyDescent="0.3">
      <c r="B81" s="10"/>
      <c r="C81" s="22"/>
      <c r="D81" s="11"/>
      <c r="E81" s="11"/>
      <c r="F81" s="11"/>
      <c r="G81" s="12"/>
    </row>
    <row r="82" spans="2:7" x14ac:dyDescent="0.3">
      <c r="B82" s="10" t="s">
        <v>60</v>
      </c>
      <c r="C82" s="18">
        <f>C80*-C66</f>
        <v>828.73436100000049</v>
      </c>
      <c r="D82" s="11" t="s">
        <v>6</v>
      </c>
      <c r="E82" s="11"/>
      <c r="F82" s="11"/>
      <c r="G82" s="12"/>
    </row>
    <row r="83" spans="2:7" x14ac:dyDescent="0.3">
      <c r="B83" s="10"/>
      <c r="C83" s="18"/>
      <c r="D83" s="11"/>
      <c r="E83" s="11"/>
      <c r="F83" s="11"/>
      <c r="G83" s="12"/>
    </row>
    <row r="84" spans="2:7" x14ac:dyDescent="0.3">
      <c r="B84" s="10" t="s">
        <v>48</v>
      </c>
      <c r="C84" s="18">
        <f>C69+$C$82</f>
        <v>673.57436099999882</v>
      </c>
      <c r="D84" s="11" t="s">
        <v>6</v>
      </c>
      <c r="E84" s="41">
        <f>+C84/12</f>
        <v>56.131196749999901</v>
      </c>
      <c r="F84" s="11"/>
      <c r="G84" s="12"/>
    </row>
    <row r="85" spans="2:7" x14ac:dyDescent="0.3">
      <c r="B85" s="10" t="s">
        <v>49</v>
      </c>
      <c r="C85" s="18">
        <f>C70+$C$82</f>
        <v>3283.7243609999996</v>
      </c>
      <c r="D85" s="11" t="s">
        <v>6</v>
      </c>
      <c r="E85" s="11"/>
      <c r="F85" s="11"/>
      <c r="G85" s="12"/>
    </row>
    <row r="86" spans="2:7" x14ac:dyDescent="0.3">
      <c r="B86" s="10"/>
      <c r="C86" s="11"/>
      <c r="D86" s="11"/>
      <c r="E86" s="11"/>
      <c r="F86" s="11"/>
      <c r="G86" s="12"/>
    </row>
    <row r="87" spans="2:7" x14ac:dyDescent="0.3">
      <c r="B87" s="10" t="s">
        <v>50</v>
      </c>
      <c r="C87" s="33">
        <f>C84/C33</f>
        <v>2.2452478699999962E-2</v>
      </c>
      <c r="D87" s="11"/>
      <c r="E87" s="11"/>
      <c r="F87" s="11"/>
      <c r="G87" s="12"/>
    </row>
    <row r="88" spans="2:7" x14ac:dyDescent="0.3">
      <c r="B88" s="10" t="s">
        <v>52</v>
      </c>
      <c r="C88" s="33">
        <f>C85/C33</f>
        <v>0.10945747869999999</v>
      </c>
      <c r="D88" s="11"/>
      <c r="E88" s="11"/>
      <c r="F88" s="11"/>
      <c r="G88" s="12"/>
    </row>
    <row r="89" spans="2:7" x14ac:dyDescent="0.3">
      <c r="B89" s="13"/>
      <c r="C89" s="20"/>
      <c r="D89" s="14"/>
      <c r="E89" s="14"/>
      <c r="F89" s="14"/>
      <c r="G89" s="15"/>
    </row>
    <row r="90" spans="2:7" x14ac:dyDescent="0.3">
      <c r="C90" s="3"/>
    </row>
    <row r="91" spans="2:7" x14ac:dyDescent="0.3">
      <c r="B91" s="16" t="s">
        <v>63</v>
      </c>
      <c r="C91" s="8"/>
      <c r="D91" s="8"/>
      <c r="E91" s="8"/>
      <c r="F91" s="8"/>
      <c r="G91" s="9"/>
    </row>
    <row r="92" spans="2:7" x14ac:dyDescent="0.3">
      <c r="B92" s="10"/>
      <c r="C92" s="11"/>
      <c r="D92" s="11"/>
      <c r="E92" s="11"/>
      <c r="F92" s="11"/>
      <c r="G92" s="12"/>
    </row>
    <row r="93" spans="2:7" x14ac:dyDescent="0.3">
      <c r="B93" s="31" t="s">
        <v>13</v>
      </c>
      <c r="C93" s="11"/>
      <c r="D93" s="11"/>
      <c r="E93" s="11"/>
      <c r="F93" s="11"/>
      <c r="G93" s="12"/>
    </row>
    <row r="94" spans="2:7" x14ac:dyDescent="0.3">
      <c r="B94" s="10"/>
      <c r="C94" s="11"/>
      <c r="D94" s="11"/>
      <c r="E94" s="11"/>
      <c r="F94" s="11"/>
      <c r="G94" s="12"/>
    </row>
    <row r="95" spans="2:7" x14ac:dyDescent="0.3">
      <c r="B95" s="10" t="s">
        <v>53</v>
      </c>
      <c r="C95" s="19">
        <v>20</v>
      </c>
      <c r="D95" s="11"/>
      <c r="E95" s="11"/>
      <c r="F95" s="11"/>
      <c r="G95" s="12"/>
    </row>
    <row r="96" spans="2:7" x14ac:dyDescent="0.3">
      <c r="B96" s="10"/>
      <c r="C96" s="11"/>
      <c r="D96" s="11"/>
      <c r="E96" s="11"/>
      <c r="F96" s="11"/>
      <c r="G96" s="12"/>
    </row>
    <row r="97" spans="2:21" x14ac:dyDescent="0.3">
      <c r="B97" s="10" t="s">
        <v>21</v>
      </c>
      <c r="C97" s="37">
        <f>VLOOKUP(ROUND(12*$C$95,0),$C$106:$T$833,15,FALSE)</f>
        <v>-49338.866864401425</v>
      </c>
      <c r="D97" s="38" t="s">
        <v>6</v>
      </c>
      <c r="E97" s="11" t="s">
        <v>73</v>
      </c>
      <c r="F97" s="39">
        <v>0.5</v>
      </c>
      <c r="G97" s="12"/>
    </row>
    <row r="98" spans="2:21" x14ac:dyDescent="0.3">
      <c r="B98" s="10" t="s">
        <v>69</v>
      </c>
      <c r="C98" s="37">
        <f>C97-C33-F100</f>
        <v>-39669.433432200713</v>
      </c>
      <c r="D98" s="38" t="s">
        <v>6</v>
      </c>
      <c r="G98" s="12"/>
    </row>
    <row r="99" spans="2:21" x14ac:dyDescent="0.3">
      <c r="B99" s="32" t="s">
        <v>22</v>
      </c>
      <c r="C99" s="33">
        <f>C98/C33</f>
        <v>-1.3223144477400237</v>
      </c>
      <c r="D99" s="11"/>
      <c r="E99" s="11"/>
      <c r="F99" s="37"/>
      <c r="G99" s="12"/>
    </row>
    <row r="100" spans="2:21" x14ac:dyDescent="0.3">
      <c r="B100" s="10" t="s">
        <v>23</v>
      </c>
      <c r="C100" s="33" t="e">
        <f>(((C98+C33)/C33)^(1/C95))-1</f>
        <v>#NUM!</v>
      </c>
      <c r="D100" s="11"/>
      <c r="E100" s="11" t="s">
        <v>74</v>
      </c>
      <c r="F100" s="37">
        <f>(VLOOKUP(ROUND(12*$C$95,0),$C$106:$T$833,15,FALSE)-C33)*(1-F97)</f>
        <v>-39669.433432200713</v>
      </c>
      <c r="G100" s="12" t="s">
        <v>6</v>
      </c>
    </row>
    <row r="101" spans="2:21" x14ac:dyDescent="0.3">
      <c r="B101" s="13"/>
      <c r="C101" s="14"/>
      <c r="D101" s="14"/>
      <c r="E101" s="14"/>
      <c r="F101" s="14"/>
      <c r="G101" s="15"/>
    </row>
    <row r="103" spans="2:21" x14ac:dyDescent="0.3">
      <c r="F103" s="37"/>
    </row>
    <row r="106" spans="2:21" x14ac:dyDescent="0.3">
      <c r="B106" s="5" t="s">
        <v>16</v>
      </c>
      <c r="C106" s="5" t="s">
        <v>11</v>
      </c>
      <c r="D106" s="5" t="s">
        <v>10</v>
      </c>
      <c r="E106" s="5" t="s">
        <v>54</v>
      </c>
      <c r="F106" s="5" t="s">
        <v>8</v>
      </c>
      <c r="G106" s="6" t="s">
        <v>0</v>
      </c>
      <c r="H106" s="5" t="s">
        <v>1</v>
      </c>
      <c r="I106" s="5" t="s">
        <v>9</v>
      </c>
      <c r="J106" s="5"/>
      <c r="K106" s="5" t="s">
        <v>12</v>
      </c>
      <c r="L106" s="5" t="s">
        <v>18</v>
      </c>
      <c r="M106" s="5" t="s">
        <v>65</v>
      </c>
      <c r="N106" s="5" t="s">
        <v>64</v>
      </c>
      <c r="O106" s="5" t="s">
        <v>60</v>
      </c>
      <c r="P106" s="5" t="s">
        <v>76</v>
      </c>
      <c r="Q106" s="5" t="s">
        <v>19</v>
      </c>
      <c r="R106" s="5" t="s">
        <v>20</v>
      </c>
      <c r="S106" s="5" t="s">
        <v>68</v>
      </c>
      <c r="T106" s="5" t="s">
        <v>17</v>
      </c>
      <c r="U106" s="5" t="s">
        <v>67</v>
      </c>
    </row>
    <row r="107" spans="2:21" x14ac:dyDescent="0.3">
      <c r="B107" s="2" t="str">
        <f t="shared" ref="B107:B170" si="24">IF(AND(I107&lt;1,I106&gt;1),"x","")</f>
        <v/>
      </c>
      <c r="C107" s="4">
        <v>1</v>
      </c>
      <c r="D107" s="40">
        <f>C107/12</f>
        <v>8.3333333333333329E-2</v>
      </c>
      <c r="E107" s="2">
        <f>C34</f>
        <v>261015</v>
      </c>
      <c r="F107" s="2">
        <f>C37</f>
        <v>870.05000000000007</v>
      </c>
      <c r="G107" s="2">
        <f>E107*$C$30/12</f>
        <v>652.53750000000002</v>
      </c>
      <c r="H107" s="2">
        <f>F107-G107</f>
        <v>217.51250000000005</v>
      </c>
      <c r="I107" s="2">
        <f t="shared" ref="I107:I170" si="25">E107-H107</f>
        <v>260797.48749999999</v>
      </c>
      <c r="J107" s="2"/>
      <c r="K107" s="2">
        <f>G7</f>
        <v>259000</v>
      </c>
      <c r="L107" s="2">
        <f>$C$68/12</f>
        <v>857.11999999999989</v>
      </c>
      <c r="M107" s="2">
        <f t="shared" ref="M107:M170" si="26">L107-F107</f>
        <v>-12.930000000000177</v>
      </c>
      <c r="N107" s="2">
        <f t="shared" ref="N107:N170" si="27">L107-G107-$C$79/12</f>
        <v>-155.85916666666679</v>
      </c>
      <c r="O107" s="2"/>
      <c r="P107" s="2">
        <f t="shared" ref="P107:P170" si="28">IF(D107=$C$95,K107-$C$7+$C$7*$C$78*D107,0)*$C$66</f>
        <v>0</v>
      </c>
      <c r="Q107" s="2">
        <f>M107</f>
        <v>-12.930000000000177</v>
      </c>
      <c r="R107" s="2">
        <f t="shared" ref="R107:R170" si="29">Q107+K107-I107</f>
        <v>-1810.4174999999814</v>
      </c>
      <c r="S107" s="2">
        <f>R107-$C$33</f>
        <v>-31810.417499999981</v>
      </c>
      <c r="T107" s="7">
        <f t="shared" ref="T107:T170" si="30">R107/K107</f>
        <v>-6.9900289575288857E-3</v>
      </c>
      <c r="U107" s="7"/>
    </row>
    <row r="108" spans="2:21" x14ac:dyDescent="0.3">
      <c r="B108" s="2" t="str">
        <f t="shared" si="24"/>
        <v/>
      </c>
      <c r="C108" s="4">
        <f>C107+1</f>
        <v>2</v>
      </c>
      <c r="D108" s="40">
        <f t="shared" ref="D108:D171" si="31">C108/12</f>
        <v>0.16666666666666666</v>
      </c>
      <c r="E108" s="2">
        <f t="shared" ref="E108:E171" si="32">I107</f>
        <v>260797.48749999999</v>
      </c>
      <c r="F108" s="2">
        <f>F107</f>
        <v>870.05000000000007</v>
      </c>
      <c r="G108" s="2">
        <f>E108*$C$30/12</f>
        <v>651.99371874999997</v>
      </c>
      <c r="H108" s="2">
        <f>F108-G108</f>
        <v>218.0562812500001</v>
      </c>
      <c r="I108" s="2">
        <f t="shared" si="25"/>
        <v>260579.43121874999</v>
      </c>
      <c r="J108" s="2"/>
      <c r="K108" s="2">
        <f>K107*(1+$C$44*IF(ISERROR(VLOOKUP(C108/12,#REF!,1,FALSE)),0,1))</f>
        <v>259000</v>
      </c>
      <c r="L108" s="2">
        <f>L107*(1+$C$44*IF(ISERROR(VLOOKUP(C108/12,#REF!,1,FALSE)),0,1))</f>
        <v>857.11999999999989</v>
      </c>
      <c r="M108" s="2">
        <f t="shared" si="26"/>
        <v>-12.930000000000177</v>
      </c>
      <c r="N108" s="2">
        <f t="shared" si="27"/>
        <v>-155.31538541666674</v>
      </c>
      <c r="O108" s="2"/>
      <c r="P108" s="2">
        <f t="shared" si="28"/>
        <v>0</v>
      </c>
      <c r="Q108" s="2">
        <f t="shared" ref="Q108:Q171" si="33">M108-O108-P108+Q107*(1+$C$46/12)</f>
        <v>-25.870775000000354</v>
      </c>
      <c r="R108" s="2">
        <f t="shared" si="29"/>
        <v>-1605.3019937499776</v>
      </c>
      <c r="S108" s="2">
        <f t="shared" ref="S108:S171" si="34">R108-$C$33</f>
        <v>-31605.301993749978</v>
      </c>
      <c r="T108" s="7">
        <f t="shared" si="30"/>
        <v>-6.1980771959458591E-3</v>
      </c>
      <c r="U108" s="7"/>
    </row>
    <row r="109" spans="2:21" x14ac:dyDescent="0.3">
      <c r="B109" s="2" t="str">
        <f t="shared" si="24"/>
        <v/>
      </c>
      <c r="C109" s="4">
        <f t="shared" ref="C109:C172" si="35">C108+1</f>
        <v>3</v>
      </c>
      <c r="D109" s="40">
        <f t="shared" si="31"/>
        <v>0.25</v>
      </c>
      <c r="E109" s="2">
        <f t="shared" si="32"/>
        <v>260579.43121874999</v>
      </c>
      <c r="F109" s="2">
        <f t="shared" ref="F109:F172" si="36">F108</f>
        <v>870.05000000000007</v>
      </c>
      <c r="G109" s="2">
        <f t="shared" ref="G109:G172" si="37">E109*$C$30/12</f>
        <v>651.44857804687501</v>
      </c>
      <c r="H109" s="2">
        <f t="shared" ref="H109:H172" si="38">F109-G109</f>
        <v>218.60142195312505</v>
      </c>
      <c r="I109" s="2">
        <f t="shared" si="25"/>
        <v>260360.82979679687</v>
      </c>
      <c r="J109" s="2"/>
      <c r="K109" s="2">
        <f>K108*(1+$C$44*IF(ISERROR(VLOOKUP(C109/12,#REF!,1,FALSE)),0,1))</f>
        <v>259000</v>
      </c>
      <c r="L109" s="2">
        <f>L108*(1+$C$44*IF(ISERROR(VLOOKUP(C109/12,#REF!,1,FALSE)),0,1))</f>
        <v>857.11999999999989</v>
      </c>
      <c r="M109" s="2">
        <f t="shared" si="26"/>
        <v>-12.930000000000177</v>
      </c>
      <c r="N109" s="2">
        <f t="shared" si="27"/>
        <v>-154.77024471354179</v>
      </c>
      <c r="O109" s="2"/>
      <c r="P109" s="2">
        <f t="shared" si="28"/>
        <v>0</v>
      </c>
      <c r="Q109" s="2">
        <f t="shared" si="33"/>
        <v>-38.822333979167198</v>
      </c>
      <c r="R109" s="2">
        <f t="shared" si="29"/>
        <v>-1399.6521307760268</v>
      </c>
      <c r="S109" s="2">
        <f t="shared" si="34"/>
        <v>-31399.652130776027</v>
      </c>
      <c r="T109" s="7">
        <f t="shared" si="30"/>
        <v>-5.4040622809885201E-3</v>
      </c>
      <c r="U109" s="7"/>
    </row>
    <row r="110" spans="2:21" x14ac:dyDescent="0.3">
      <c r="B110" s="2" t="str">
        <f t="shared" si="24"/>
        <v/>
      </c>
      <c r="C110" s="4">
        <f t="shared" si="35"/>
        <v>4</v>
      </c>
      <c r="D110" s="40">
        <f t="shared" si="31"/>
        <v>0.33333333333333331</v>
      </c>
      <c r="E110" s="2">
        <f t="shared" si="32"/>
        <v>260360.82979679687</v>
      </c>
      <c r="F110" s="2">
        <f t="shared" si="36"/>
        <v>870.05000000000007</v>
      </c>
      <c r="G110" s="2">
        <f t="shared" si="37"/>
        <v>650.90207449199215</v>
      </c>
      <c r="H110" s="2">
        <f t="shared" si="38"/>
        <v>219.14792550800792</v>
      </c>
      <c r="I110" s="2">
        <f t="shared" si="25"/>
        <v>260141.68187128886</v>
      </c>
      <c r="J110" s="2"/>
      <c r="K110" s="2">
        <f>K109*(1+$C$44*IF(ISERROR(VLOOKUP(C110/12,#REF!,1,FALSE)),0,1))</f>
        <v>259000</v>
      </c>
      <c r="L110" s="2">
        <f>L109*(1+$C$44*IF(ISERROR(VLOOKUP(C110/12,#REF!,1,FALSE)),0,1))</f>
        <v>857.11999999999989</v>
      </c>
      <c r="M110" s="2">
        <f t="shared" si="26"/>
        <v>-12.930000000000177</v>
      </c>
      <c r="N110" s="2">
        <f t="shared" si="27"/>
        <v>-154.22374115865892</v>
      </c>
      <c r="O110" s="2"/>
      <c r="P110" s="2">
        <f t="shared" si="28"/>
        <v>0</v>
      </c>
      <c r="Q110" s="2">
        <f t="shared" si="33"/>
        <v>-51.784685924150011</v>
      </c>
      <c r="R110" s="2">
        <f t="shared" si="29"/>
        <v>-1193.4665572130179</v>
      </c>
      <c r="S110" s="2">
        <f t="shared" si="34"/>
        <v>-31193.466557213018</v>
      </c>
      <c r="T110" s="7">
        <f t="shared" si="30"/>
        <v>-4.6079789853784477E-3</v>
      </c>
      <c r="U110" s="7"/>
    </row>
    <row r="111" spans="2:21" x14ac:dyDescent="0.3">
      <c r="B111" s="2" t="str">
        <f t="shared" si="24"/>
        <v/>
      </c>
      <c r="C111" s="4">
        <f t="shared" si="35"/>
        <v>5</v>
      </c>
      <c r="D111" s="40">
        <f t="shared" si="31"/>
        <v>0.41666666666666669</v>
      </c>
      <c r="E111" s="2">
        <f t="shared" si="32"/>
        <v>260141.68187128886</v>
      </c>
      <c r="F111" s="2">
        <f t="shared" si="36"/>
        <v>870.05000000000007</v>
      </c>
      <c r="G111" s="2">
        <f t="shared" si="37"/>
        <v>650.35420467822212</v>
      </c>
      <c r="H111" s="2">
        <f t="shared" si="38"/>
        <v>219.69579532177795</v>
      </c>
      <c r="I111" s="2">
        <f t="shared" si="25"/>
        <v>259921.98607596708</v>
      </c>
      <c r="J111" s="2"/>
      <c r="K111" s="2">
        <f>K110*(1+$C$44*IF(ISERROR(VLOOKUP(C111/12,#REF!,1,FALSE)),0,1))</f>
        <v>259000</v>
      </c>
      <c r="L111" s="2">
        <f>L110*(1+$C$44*IF(ISERROR(VLOOKUP(C111/12,#REF!,1,FALSE)),0,1))</f>
        <v>857.11999999999989</v>
      </c>
      <c r="M111" s="2">
        <f t="shared" si="26"/>
        <v>-12.930000000000177</v>
      </c>
      <c r="N111" s="2">
        <f t="shared" si="27"/>
        <v>-153.67587134488889</v>
      </c>
      <c r="O111" s="2"/>
      <c r="P111" s="2">
        <f t="shared" si="28"/>
        <v>0</v>
      </c>
      <c r="Q111" s="2">
        <f t="shared" si="33"/>
        <v>-64.757839829086976</v>
      </c>
      <c r="R111" s="2">
        <f t="shared" si="29"/>
        <v>-986.74391579616349</v>
      </c>
      <c r="S111" s="2">
        <f t="shared" si="34"/>
        <v>-30986.743915796163</v>
      </c>
      <c r="T111" s="7">
        <f t="shared" si="30"/>
        <v>-3.809822068711056E-3</v>
      </c>
      <c r="U111" s="7"/>
    </row>
    <row r="112" spans="2:21" x14ac:dyDescent="0.3">
      <c r="B112" s="2" t="str">
        <f t="shared" si="24"/>
        <v/>
      </c>
      <c r="C112" s="4">
        <f t="shared" si="35"/>
        <v>6</v>
      </c>
      <c r="D112" s="40">
        <f t="shared" si="31"/>
        <v>0.5</v>
      </c>
      <c r="E112" s="2">
        <f t="shared" si="32"/>
        <v>259921.98607596708</v>
      </c>
      <c r="F112" s="2">
        <f t="shared" si="36"/>
        <v>870.05000000000007</v>
      </c>
      <c r="G112" s="2">
        <f t="shared" si="37"/>
        <v>649.80496518991765</v>
      </c>
      <c r="H112" s="2">
        <f t="shared" si="38"/>
        <v>220.24503481008242</v>
      </c>
      <c r="I112" s="2">
        <f t="shared" si="25"/>
        <v>259701.74104115702</v>
      </c>
      <c r="J112" s="2"/>
      <c r="K112" s="2">
        <f>K111*(1+$C$44*IF(ISERROR(VLOOKUP(C112/12,#REF!,1,FALSE)),0,1))</f>
        <v>259000</v>
      </c>
      <c r="L112" s="2">
        <f>L111*(1+$C$44*IF(ISERROR(VLOOKUP(C112/12,#REF!,1,FALSE)),0,1))</f>
        <v>857.11999999999989</v>
      </c>
      <c r="M112" s="2">
        <f t="shared" si="26"/>
        <v>-12.930000000000177</v>
      </c>
      <c r="N112" s="2">
        <f t="shared" si="27"/>
        <v>-153.12663185658442</v>
      </c>
      <c r="O112" s="2"/>
      <c r="P112" s="2">
        <f t="shared" si="28"/>
        <v>0</v>
      </c>
      <c r="Q112" s="2">
        <f t="shared" si="33"/>
        <v>-77.741804695611393</v>
      </c>
      <c r="R112" s="2">
        <f t="shared" si="29"/>
        <v>-779.48284585261717</v>
      </c>
      <c r="S112" s="2">
        <f t="shared" si="34"/>
        <v>-30779.482845852617</v>
      </c>
      <c r="T112" s="7">
        <f t="shared" si="30"/>
        <v>-3.0095862774232322E-3</v>
      </c>
      <c r="U112" s="7"/>
    </row>
    <row r="113" spans="2:21" x14ac:dyDescent="0.3">
      <c r="B113" s="2" t="str">
        <f t="shared" si="24"/>
        <v/>
      </c>
      <c r="C113" s="4">
        <f t="shared" si="35"/>
        <v>7</v>
      </c>
      <c r="D113" s="40">
        <f t="shared" si="31"/>
        <v>0.58333333333333337</v>
      </c>
      <c r="E113" s="2">
        <f t="shared" si="32"/>
        <v>259701.74104115702</v>
      </c>
      <c r="F113" s="2">
        <f t="shared" si="36"/>
        <v>870.05000000000007</v>
      </c>
      <c r="G113" s="2">
        <f t="shared" si="37"/>
        <v>649.25435260289248</v>
      </c>
      <c r="H113" s="2">
        <f t="shared" si="38"/>
        <v>220.79564739710759</v>
      </c>
      <c r="I113" s="2">
        <f t="shared" si="25"/>
        <v>259480.9453937599</v>
      </c>
      <c r="J113" s="2"/>
      <c r="K113" s="2">
        <f>K112*(1+$C$44*IF(ISERROR(VLOOKUP(C113/12,#REF!,1,FALSE)),0,1))</f>
        <v>259000</v>
      </c>
      <c r="L113" s="2">
        <f>L112*(1+$C$44*IF(ISERROR(VLOOKUP(C113/12,#REF!,1,FALSE)),0,1))</f>
        <v>857.11999999999989</v>
      </c>
      <c r="M113" s="2">
        <f t="shared" si="26"/>
        <v>-12.930000000000177</v>
      </c>
      <c r="N113" s="2">
        <f t="shared" si="27"/>
        <v>-152.57601926955925</v>
      </c>
      <c r="O113" s="2"/>
      <c r="P113" s="2">
        <f t="shared" si="28"/>
        <v>0</v>
      </c>
      <c r="Q113" s="2">
        <f t="shared" si="33"/>
        <v>-90.736589532857906</v>
      </c>
      <c r="R113" s="2">
        <f t="shared" si="29"/>
        <v>-571.6819832927722</v>
      </c>
      <c r="S113" s="2">
        <f t="shared" si="34"/>
        <v>-30571.681983292772</v>
      </c>
      <c r="T113" s="7">
        <f t="shared" si="30"/>
        <v>-2.2072663447597384E-3</v>
      </c>
      <c r="U113" s="7"/>
    </row>
    <row r="114" spans="2:21" x14ac:dyDescent="0.3">
      <c r="B114" s="2" t="str">
        <f t="shared" si="24"/>
        <v/>
      </c>
      <c r="C114" s="4">
        <f t="shared" si="35"/>
        <v>8</v>
      </c>
      <c r="D114" s="40">
        <f t="shared" si="31"/>
        <v>0.66666666666666663</v>
      </c>
      <c r="E114" s="2">
        <f t="shared" si="32"/>
        <v>259480.9453937599</v>
      </c>
      <c r="F114" s="2">
        <f t="shared" si="36"/>
        <v>870.05000000000007</v>
      </c>
      <c r="G114" s="2">
        <f t="shared" si="37"/>
        <v>648.70236348439971</v>
      </c>
      <c r="H114" s="2">
        <f t="shared" si="38"/>
        <v>221.34763651560036</v>
      </c>
      <c r="I114" s="2">
        <f t="shared" si="25"/>
        <v>259259.59775724431</v>
      </c>
      <c r="J114" s="2"/>
      <c r="K114" s="2">
        <f>K113*(1+$C$44*IF(ISERROR(VLOOKUP(C114/12,#REF!,1,FALSE)),0,1))</f>
        <v>259000</v>
      </c>
      <c r="L114" s="2">
        <f>L113*(1+$C$44*IF(ISERROR(VLOOKUP(C114/12,#REF!,1,FALSE)),0,1))</f>
        <v>857.11999999999989</v>
      </c>
      <c r="M114" s="2">
        <f t="shared" si="26"/>
        <v>-12.930000000000177</v>
      </c>
      <c r="N114" s="2">
        <f t="shared" si="27"/>
        <v>-152.02403015106648</v>
      </c>
      <c r="O114" s="2"/>
      <c r="P114" s="2">
        <f t="shared" si="28"/>
        <v>0</v>
      </c>
      <c r="Q114" s="2">
        <f t="shared" si="33"/>
        <v>-103.7422033574688</v>
      </c>
      <c r="R114" s="2">
        <f t="shared" si="29"/>
        <v>-363.33996060176287</v>
      </c>
      <c r="S114" s="2">
        <f t="shared" si="34"/>
        <v>-30363.339960601763</v>
      </c>
      <c r="T114" s="7">
        <f t="shared" si="30"/>
        <v>-1.4028569907403971E-3</v>
      </c>
      <c r="U114" s="7"/>
    </row>
    <row r="115" spans="2:21" x14ac:dyDescent="0.3">
      <c r="B115" s="2" t="str">
        <f t="shared" si="24"/>
        <v/>
      </c>
      <c r="C115" s="4">
        <f t="shared" si="35"/>
        <v>9</v>
      </c>
      <c r="D115" s="40">
        <f t="shared" si="31"/>
        <v>0.75</v>
      </c>
      <c r="E115" s="2">
        <f t="shared" si="32"/>
        <v>259259.59775724431</v>
      </c>
      <c r="F115" s="2">
        <f t="shared" si="36"/>
        <v>870.05000000000007</v>
      </c>
      <c r="G115" s="2">
        <f t="shared" si="37"/>
        <v>648.14899439311068</v>
      </c>
      <c r="H115" s="2">
        <f t="shared" si="38"/>
        <v>221.90100560688938</v>
      </c>
      <c r="I115" s="2">
        <f t="shared" si="25"/>
        <v>259037.69675163741</v>
      </c>
      <c r="J115" s="2"/>
      <c r="K115" s="2">
        <f>K114*(1+$C$44*IF(ISERROR(VLOOKUP(C115/12,#REF!,1,FALSE)),0,1))</f>
        <v>259000</v>
      </c>
      <c r="L115" s="2">
        <f>L114*(1+$C$44*IF(ISERROR(VLOOKUP(C115/12,#REF!,1,FALSE)),0,1))</f>
        <v>857.11999999999989</v>
      </c>
      <c r="M115" s="2">
        <f t="shared" si="26"/>
        <v>-12.930000000000177</v>
      </c>
      <c r="N115" s="2">
        <f t="shared" si="27"/>
        <v>-151.47066105977746</v>
      </c>
      <c r="O115" s="2"/>
      <c r="P115" s="2">
        <f t="shared" si="28"/>
        <v>0</v>
      </c>
      <c r="Q115" s="2">
        <f t="shared" si="33"/>
        <v>-116.75865519360019</v>
      </c>
      <c r="R115" s="2">
        <f t="shared" si="29"/>
        <v>-154.45540683102445</v>
      </c>
      <c r="S115" s="2">
        <f t="shared" si="34"/>
        <v>-30154.455406831024</v>
      </c>
      <c r="T115" s="7">
        <f t="shared" si="30"/>
        <v>-5.9635292212750757E-4</v>
      </c>
      <c r="U115" s="7"/>
    </row>
    <row r="116" spans="2:21" x14ac:dyDescent="0.3">
      <c r="B116" s="2" t="str">
        <f t="shared" si="24"/>
        <v/>
      </c>
      <c r="C116" s="4">
        <f t="shared" si="35"/>
        <v>10</v>
      </c>
      <c r="D116" s="40">
        <f t="shared" si="31"/>
        <v>0.83333333333333337</v>
      </c>
      <c r="E116" s="2">
        <f t="shared" si="32"/>
        <v>259037.69675163741</v>
      </c>
      <c r="F116" s="2">
        <f t="shared" si="36"/>
        <v>870.05000000000007</v>
      </c>
      <c r="G116" s="2">
        <f t="shared" si="37"/>
        <v>647.59424187909349</v>
      </c>
      <c r="H116" s="2">
        <f t="shared" si="38"/>
        <v>222.45575812090658</v>
      </c>
      <c r="I116" s="2">
        <f t="shared" si="25"/>
        <v>258815.24099351652</v>
      </c>
      <c r="J116" s="2"/>
      <c r="K116" s="2">
        <f>K115*(1+$C$44*IF(ISERROR(VLOOKUP(C116/12,#REF!,1,FALSE)),0,1))</f>
        <v>259000</v>
      </c>
      <c r="L116" s="2">
        <f>L115*(1+$C$44*IF(ISERROR(VLOOKUP(C116/12,#REF!,1,FALSE)),0,1))</f>
        <v>857.11999999999989</v>
      </c>
      <c r="M116" s="2">
        <f t="shared" si="26"/>
        <v>-12.930000000000177</v>
      </c>
      <c r="N116" s="2">
        <f t="shared" si="27"/>
        <v>-150.91590854576026</v>
      </c>
      <c r="O116" s="2"/>
      <c r="P116" s="2">
        <f t="shared" si="28"/>
        <v>0</v>
      </c>
      <c r="Q116" s="2">
        <f t="shared" si="33"/>
        <v>-129.78595407292835</v>
      </c>
      <c r="R116" s="2">
        <f t="shared" si="29"/>
        <v>54.973052410554374</v>
      </c>
      <c r="S116" s="2">
        <f t="shared" si="34"/>
        <v>-29945.026947589446</v>
      </c>
      <c r="T116" s="7">
        <f t="shared" si="30"/>
        <v>2.1225116760831804E-4</v>
      </c>
      <c r="U116" s="7"/>
    </row>
    <row r="117" spans="2:21" x14ac:dyDescent="0.3">
      <c r="B117" s="2" t="str">
        <f t="shared" si="24"/>
        <v/>
      </c>
      <c r="C117" s="4">
        <f t="shared" si="35"/>
        <v>11</v>
      </c>
      <c r="D117" s="40">
        <f t="shared" si="31"/>
        <v>0.91666666666666663</v>
      </c>
      <c r="E117" s="2">
        <f t="shared" si="32"/>
        <v>258815.24099351652</v>
      </c>
      <c r="F117" s="2">
        <f t="shared" si="36"/>
        <v>870.05000000000007</v>
      </c>
      <c r="G117" s="2">
        <f t="shared" si="37"/>
        <v>647.03810248379125</v>
      </c>
      <c r="H117" s="2">
        <f t="shared" si="38"/>
        <v>223.01189751620882</v>
      </c>
      <c r="I117" s="2">
        <f t="shared" si="25"/>
        <v>258592.22909600032</v>
      </c>
      <c r="J117" s="2"/>
      <c r="K117" s="2">
        <f>K116*(1+$C$44*IF(ISERROR(VLOOKUP(C117/12,#REF!,1,FALSE)),0,1))</f>
        <v>259000</v>
      </c>
      <c r="L117" s="2">
        <f>L116*(1+$C$44*IF(ISERROR(VLOOKUP(C117/12,#REF!,1,FALSE)),0,1))</f>
        <v>857.11999999999989</v>
      </c>
      <c r="M117" s="2">
        <f t="shared" si="26"/>
        <v>-12.930000000000177</v>
      </c>
      <c r="N117" s="2">
        <f t="shared" si="27"/>
        <v>-150.35976915045802</v>
      </c>
      <c r="O117" s="2"/>
      <c r="P117" s="2">
        <f t="shared" si="28"/>
        <v>0</v>
      </c>
      <c r="Q117" s="2">
        <f t="shared" si="33"/>
        <v>-142.82410903465595</v>
      </c>
      <c r="R117" s="2">
        <f t="shared" si="29"/>
        <v>264.9467949650425</v>
      </c>
      <c r="S117" s="2">
        <f t="shared" si="34"/>
        <v>-29735.053205034958</v>
      </c>
      <c r="T117" s="7">
        <f t="shared" si="30"/>
        <v>1.0229605983206275E-3</v>
      </c>
      <c r="U117" s="7"/>
    </row>
    <row r="118" spans="2:21" x14ac:dyDescent="0.3">
      <c r="B118" s="2" t="str">
        <f t="shared" si="24"/>
        <v/>
      </c>
      <c r="C118" s="4">
        <f t="shared" si="35"/>
        <v>12</v>
      </c>
      <c r="D118" s="40">
        <f t="shared" si="31"/>
        <v>1</v>
      </c>
      <c r="E118" s="2">
        <f t="shared" si="32"/>
        <v>258592.22909600032</v>
      </c>
      <c r="F118" s="2">
        <f t="shared" si="36"/>
        <v>870.05000000000007</v>
      </c>
      <c r="G118" s="2">
        <f t="shared" si="37"/>
        <v>646.48057274000075</v>
      </c>
      <c r="H118" s="2">
        <f t="shared" si="38"/>
        <v>223.56942725999932</v>
      </c>
      <c r="I118" s="2">
        <f t="shared" si="25"/>
        <v>258368.65966874032</v>
      </c>
      <c r="J118" s="2"/>
      <c r="K118" s="2">
        <f>K117*(1+$C$44*IF(ISERROR(VLOOKUP(C118/12,#REF!,1,FALSE)),0,1))</f>
        <v>259000</v>
      </c>
      <c r="L118" s="2">
        <f>L117*(1+$C$44*IF(ISERROR(VLOOKUP(C118/12,#REF!,1,FALSE)),0,1))</f>
        <v>857.11999999999989</v>
      </c>
      <c r="M118" s="2">
        <f t="shared" si="26"/>
        <v>-12.930000000000177</v>
      </c>
      <c r="N118" s="2">
        <f t="shared" si="27"/>
        <v>-149.80223940666752</v>
      </c>
      <c r="O118" s="2">
        <f>IF(ISERROR(VLOOKUP(C118/12,#REF!,1,FALSE)),0,1)*SUM(N107:N118)*$C$66</f>
        <v>0</v>
      </c>
      <c r="P118" s="2">
        <f t="shared" si="28"/>
        <v>0</v>
      </c>
      <c r="Q118" s="2">
        <f t="shared" si="33"/>
        <v>-155.87312912551832</v>
      </c>
      <c r="R118" s="2">
        <f t="shared" si="29"/>
        <v>475.46720213416847</v>
      </c>
      <c r="S118" s="2">
        <f t="shared" si="34"/>
        <v>-29524.532797865832</v>
      </c>
      <c r="T118" s="7">
        <f t="shared" si="30"/>
        <v>1.8357807032207277E-3</v>
      </c>
      <c r="U118" s="7"/>
    </row>
    <row r="119" spans="2:21" x14ac:dyDescent="0.3">
      <c r="B119" s="2" t="str">
        <f t="shared" si="24"/>
        <v/>
      </c>
      <c r="C119" s="4">
        <f t="shared" si="35"/>
        <v>13</v>
      </c>
      <c r="D119" s="40">
        <f t="shared" si="31"/>
        <v>1.0833333333333333</v>
      </c>
      <c r="E119" s="2">
        <f t="shared" si="32"/>
        <v>258368.65966874032</v>
      </c>
      <c r="F119" s="2">
        <f t="shared" si="36"/>
        <v>870.05000000000007</v>
      </c>
      <c r="G119" s="2">
        <f t="shared" si="37"/>
        <v>645.92164917185085</v>
      </c>
      <c r="H119" s="2">
        <f t="shared" si="38"/>
        <v>224.12835082814922</v>
      </c>
      <c r="I119" s="2">
        <f t="shared" si="25"/>
        <v>258144.53131791216</v>
      </c>
      <c r="J119" s="2"/>
      <c r="K119" s="2">
        <f>K118*(1+$C$44*IF(ISERROR(VLOOKUP(C119/12,#REF!,1,FALSE)),0,1))</f>
        <v>259000</v>
      </c>
      <c r="L119" s="2">
        <f>L118*(1+$C$44*IF(ISERROR(VLOOKUP(C119/12,#REF!,1,FALSE)),0,1))</f>
        <v>857.11999999999989</v>
      </c>
      <c r="M119" s="2">
        <f t="shared" si="26"/>
        <v>-12.930000000000177</v>
      </c>
      <c r="N119" s="2">
        <f t="shared" si="27"/>
        <v>-149.24331583851762</v>
      </c>
      <c r="O119" s="2">
        <f>IF(ISERROR(VLOOKUP(C119/12,#REF!,1,FALSE)),0,1)*SUM(N108:N119)*$C$66</f>
        <v>0</v>
      </c>
      <c r="P119" s="2">
        <f t="shared" si="28"/>
        <v>0</v>
      </c>
      <c r="Q119" s="2">
        <f t="shared" si="33"/>
        <v>-168.93302339978973</v>
      </c>
      <c r="R119" s="2">
        <f t="shared" si="29"/>
        <v>686.53565868805163</v>
      </c>
      <c r="S119" s="2">
        <f t="shared" si="34"/>
        <v>-29313.464341311948</v>
      </c>
      <c r="T119" s="7">
        <f t="shared" si="30"/>
        <v>2.6507168289113961E-3</v>
      </c>
      <c r="U119" s="7">
        <f t="shared" ref="U119:U150" si="39">IF(R119&lt;0,"n.a.",((R119/$C$33)^(1/D119))-1)</f>
        <v>-0.96939933013109325</v>
      </c>
    </row>
    <row r="120" spans="2:21" x14ac:dyDescent="0.3">
      <c r="B120" s="2" t="str">
        <f t="shared" si="24"/>
        <v/>
      </c>
      <c r="C120" s="4">
        <f t="shared" si="35"/>
        <v>14</v>
      </c>
      <c r="D120" s="40">
        <f t="shared" si="31"/>
        <v>1.1666666666666667</v>
      </c>
      <c r="E120" s="2">
        <f t="shared" si="32"/>
        <v>258144.53131791216</v>
      </c>
      <c r="F120" s="2">
        <f t="shared" si="36"/>
        <v>870.05000000000007</v>
      </c>
      <c r="G120" s="2">
        <f t="shared" si="37"/>
        <v>645.36132829478038</v>
      </c>
      <c r="H120" s="2">
        <f t="shared" si="38"/>
        <v>224.68867170521969</v>
      </c>
      <c r="I120" s="2">
        <f t="shared" si="25"/>
        <v>257919.84264620693</v>
      </c>
      <c r="J120" s="2"/>
      <c r="K120" s="2">
        <f>K119*(1+$C$44*IF(ISERROR(VLOOKUP(C120/12,#REF!,1,FALSE)),0,1))</f>
        <v>259000</v>
      </c>
      <c r="L120" s="2">
        <f>L119*(1+$C$44*IF(ISERROR(VLOOKUP(C120/12,#REF!,1,FALSE)),0,1))</f>
        <v>857.11999999999989</v>
      </c>
      <c r="M120" s="2">
        <f t="shared" si="26"/>
        <v>-12.930000000000177</v>
      </c>
      <c r="N120" s="2">
        <f t="shared" si="27"/>
        <v>-148.68299496144715</v>
      </c>
      <c r="O120" s="2">
        <f>IF(ISERROR(VLOOKUP(C120/12,#REF!,1,FALSE)),0,1)*SUM(N109:N120)*$C$66</f>
        <v>0</v>
      </c>
      <c r="P120" s="2">
        <f t="shared" si="28"/>
        <v>0</v>
      </c>
      <c r="Q120" s="2">
        <f t="shared" si="33"/>
        <v>-182.00380091928972</v>
      </c>
      <c r="R120" s="2">
        <f t="shared" si="29"/>
        <v>898.1535528737877</v>
      </c>
      <c r="S120" s="2">
        <f t="shared" si="34"/>
        <v>-29101.846447126212</v>
      </c>
      <c r="T120" s="7">
        <f t="shared" si="30"/>
        <v>3.4677743354200297E-3</v>
      </c>
      <c r="U120" s="7">
        <f t="shared" si="39"/>
        <v>-0.9505790760283982</v>
      </c>
    </row>
    <row r="121" spans="2:21" x14ac:dyDescent="0.3">
      <c r="B121" s="2" t="str">
        <f t="shared" si="24"/>
        <v/>
      </c>
      <c r="C121" s="4">
        <f t="shared" si="35"/>
        <v>15</v>
      </c>
      <c r="D121" s="40">
        <f t="shared" si="31"/>
        <v>1.25</v>
      </c>
      <c r="E121" s="2">
        <f t="shared" si="32"/>
        <v>257919.84264620693</v>
      </c>
      <c r="F121" s="2">
        <f t="shared" si="36"/>
        <v>870.05000000000007</v>
      </c>
      <c r="G121" s="2">
        <f t="shared" si="37"/>
        <v>644.79960661551729</v>
      </c>
      <c r="H121" s="2">
        <f t="shared" si="38"/>
        <v>225.25039338448278</v>
      </c>
      <c r="I121" s="2">
        <f t="shared" si="25"/>
        <v>257694.59225282245</v>
      </c>
      <c r="J121" s="2"/>
      <c r="K121" s="2">
        <f>K120*(1+$C$44*IF(ISERROR(VLOOKUP(C121/12,#REF!,1,FALSE)),0,1))</f>
        <v>259000</v>
      </c>
      <c r="L121" s="2">
        <f>L120*(1+$C$44*IF(ISERROR(VLOOKUP(C121/12,#REF!,1,FALSE)),0,1))</f>
        <v>857.11999999999989</v>
      </c>
      <c r="M121" s="2">
        <f t="shared" si="26"/>
        <v>-12.930000000000177</v>
      </c>
      <c r="N121" s="2">
        <f t="shared" si="27"/>
        <v>-148.12127328218406</v>
      </c>
      <c r="O121" s="2">
        <f>IF(ISERROR(VLOOKUP(C121/12,#REF!,1,FALSE)),0,1)*SUM(N110:N121)*$C$66</f>
        <v>0</v>
      </c>
      <c r="P121" s="2">
        <f t="shared" si="28"/>
        <v>0</v>
      </c>
      <c r="Q121" s="2">
        <f t="shared" si="33"/>
        <v>-195.08547075338927</v>
      </c>
      <c r="R121" s="2">
        <f t="shared" si="29"/>
        <v>1110.3222764241509</v>
      </c>
      <c r="S121" s="2">
        <f t="shared" si="34"/>
        <v>-28889.677723575849</v>
      </c>
      <c r="T121" s="7">
        <f t="shared" si="30"/>
        <v>4.2869585962322428E-3</v>
      </c>
      <c r="U121" s="7">
        <f t="shared" si="39"/>
        <v>-0.92844133351849545</v>
      </c>
    </row>
    <row r="122" spans="2:21" x14ac:dyDescent="0.3">
      <c r="B122" s="2" t="str">
        <f t="shared" si="24"/>
        <v/>
      </c>
      <c r="C122" s="4">
        <f t="shared" si="35"/>
        <v>16</v>
      </c>
      <c r="D122" s="40">
        <f t="shared" si="31"/>
        <v>1.3333333333333333</v>
      </c>
      <c r="E122" s="2">
        <f t="shared" si="32"/>
        <v>257694.59225282245</v>
      </c>
      <c r="F122" s="2">
        <f t="shared" si="36"/>
        <v>870.05000000000007</v>
      </c>
      <c r="G122" s="2">
        <f t="shared" si="37"/>
        <v>644.2364806320561</v>
      </c>
      <c r="H122" s="2">
        <f t="shared" si="38"/>
        <v>225.81351936794397</v>
      </c>
      <c r="I122" s="2">
        <f t="shared" si="25"/>
        <v>257468.7787334545</v>
      </c>
      <c r="J122" s="2"/>
      <c r="K122" s="2">
        <f>K121*(1+$C$44*IF(ISERROR(VLOOKUP(C122/12,#REF!,1,FALSE)),0,1))</f>
        <v>259000</v>
      </c>
      <c r="L122" s="2">
        <f>L121*(1+$C$44*IF(ISERROR(VLOOKUP(C122/12,#REF!,1,FALSE)),0,1))</f>
        <v>857.11999999999989</v>
      </c>
      <c r="M122" s="2">
        <f t="shared" si="26"/>
        <v>-12.930000000000177</v>
      </c>
      <c r="N122" s="2">
        <f t="shared" si="27"/>
        <v>-147.55814729872287</v>
      </c>
      <c r="O122" s="2">
        <f>IF(ISERROR(VLOOKUP(C122/12,#REF!,1,FALSE)),0,1)*SUM(N111:N122)*$C$66</f>
        <v>0</v>
      </c>
      <c r="P122" s="2">
        <f t="shared" si="28"/>
        <v>0</v>
      </c>
      <c r="Q122" s="2">
        <f t="shared" si="33"/>
        <v>-208.17804197901725</v>
      </c>
      <c r="R122" s="2">
        <f t="shared" si="29"/>
        <v>1323.0432245664706</v>
      </c>
      <c r="S122" s="2">
        <f t="shared" si="34"/>
        <v>-28676.956775433529</v>
      </c>
      <c r="T122" s="7">
        <f t="shared" si="30"/>
        <v>5.1082749983261417E-3</v>
      </c>
      <c r="U122" s="7">
        <f t="shared" si="39"/>
        <v>-0.90376355232213212</v>
      </c>
    </row>
    <row r="123" spans="2:21" x14ac:dyDescent="0.3">
      <c r="B123" s="2" t="str">
        <f t="shared" si="24"/>
        <v/>
      </c>
      <c r="C123" s="4">
        <f t="shared" si="35"/>
        <v>17</v>
      </c>
      <c r="D123" s="40">
        <f t="shared" si="31"/>
        <v>1.4166666666666667</v>
      </c>
      <c r="E123" s="2">
        <f t="shared" si="32"/>
        <v>257468.7787334545</v>
      </c>
      <c r="F123" s="2">
        <f t="shared" si="36"/>
        <v>870.05000000000007</v>
      </c>
      <c r="G123" s="2">
        <f t="shared" si="37"/>
        <v>643.6719468336363</v>
      </c>
      <c r="H123" s="2">
        <f t="shared" si="38"/>
        <v>226.37805316636377</v>
      </c>
      <c r="I123" s="2">
        <f t="shared" si="25"/>
        <v>257242.40068028815</v>
      </c>
      <c r="J123" s="2"/>
      <c r="K123" s="2">
        <f>K122*(1+$C$44*IF(ISERROR(VLOOKUP(C123/12,#REF!,1,FALSE)),0,1))</f>
        <v>259000</v>
      </c>
      <c r="L123" s="2">
        <f>L122*(1+$C$44*IF(ISERROR(VLOOKUP(C123/12,#REF!,1,FALSE)),0,1))</f>
        <v>857.11999999999989</v>
      </c>
      <c r="M123" s="2">
        <f t="shared" si="26"/>
        <v>-12.930000000000177</v>
      </c>
      <c r="N123" s="2">
        <f t="shared" si="27"/>
        <v>-146.99361350030307</v>
      </c>
      <c r="O123" s="2">
        <f>IF(ISERROR(VLOOKUP(C123/12,#REF!,1,FALSE)),0,1)*SUM(N112:N123)*$C$66</f>
        <v>0</v>
      </c>
      <c r="P123" s="2">
        <f t="shared" si="28"/>
        <v>0</v>
      </c>
      <c r="Q123" s="2">
        <f t="shared" si="33"/>
        <v>-221.2815236806666</v>
      </c>
      <c r="R123" s="2">
        <f t="shared" si="29"/>
        <v>1536.3177960311878</v>
      </c>
      <c r="S123" s="2">
        <f t="shared" si="34"/>
        <v>-28463.682203968812</v>
      </c>
      <c r="T123" s="7">
        <f t="shared" si="30"/>
        <v>5.9317289422053578E-3</v>
      </c>
      <c r="U123" s="7">
        <f t="shared" si="39"/>
        <v>-0.87726742008877623</v>
      </c>
    </row>
    <row r="124" spans="2:21" x14ac:dyDescent="0.3">
      <c r="B124" s="2" t="str">
        <f t="shared" si="24"/>
        <v/>
      </c>
      <c r="C124" s="4">
        <f t="shared" si="35"/>
        <v>18</v>
      </c>
      <c r="D124" s="40">
        <f t="shared" si="31"/>
        <v>1.5</v>
      </c>
      <c r="E124" s="2">
        <f t="shared" si="32"/>
        <v>257242.40068028815</v>
      </c>
      <c r="F124" s="2">
        <f t="shared" si="36"/>
        <v>870.05000000000007</v>
      </c>
      <c r="G124" s="2">
        <f t="shared" si="37"/>
        <v>643.10600170072041</v>
      </c>
      <c r="H124" s="2">
        <f t="shared" si="38"/>
        <v>226.94399829927966</v>
      </c>
      <c r="I124" s="2">
        <f t="shared" si="25"/>
        <v>257015.45668198887</v>
      </c>
      <c r="J124" s="2"/>
      <c r="K124" s="2">
        <f>K123*(1+$C$44*IF(ISERROR(VLOOKUP(C124/12,#REF!,1,FALSE)),0,1))</f>
        <v>259000</v>
      </c>
      <c r="L124" s="2">
        <f>L123*(1+$C$44*IF(ISERROR(VLOOKUP(C124/12,#REF!,1,FALSE)),0,1))</f>
        <v>857.11999999999989</v>
      </c>
      <c r="M124" s="2">
        <f t="shared" si="26"/>
        <v>-12.930000000000177</v>
      </c>
      <c r="N124" s="2">
        <f t="shared" si="27"/>
        <v>-146.42766836738718</v>
      </c>
      <c r="O124" s="2">
        <f>IF(ISERROR(VLOOKUP(C124/12,#REF!,1,FALSE)),0,1)*SUM(N113:N124)*$C$66</f>
        <v>0</v>
      </c>
      <c r="P124" s="2">
        <f t="shared" si="28"/>
        <v>0</v>
      </c>
      <c r="Q124" s="2">
        <f t="shared" si="33"/>
        <v>-234.39592495040066</v>
      </c>
      <c r="R124" s="2">
        <f t="shared" si="29"/>
        <v>1750.1473930607317</v>
      </c>
      <c r="S124" s="2">
        <f t="shared" si="34"/>
        <v>-28249.852606939268</v>
      </c>
      <c r="T124" s="7">
        <f t="shared" si="30"/>
        <v>6.7573258419333267E-3</v>
      </c>
      <c r="U124" s="7">
        <f t="shared" si="39"/>
        <v>-0.84958115585206806</v>
      </c>
    </row>
    <row r="125" spans="2:21" x14ac:dyDescent="0.3">
      <c r="B125" s="2" t="str">
        <f t="shared" si="24"/>
        <v/>
      </c>
      <c r="C125" s="4">
        <f t="shared" si="35"/>
        <v>19</v>
      </c>
      <c r="D125" s="40">
        <f t="shared" si="31"/>
        <v>1.5833333333333333</v>
      </c>
      <c r="E125" s="2">
        <f t="shared" si="32"/>
        <v>257015.45668198887</v>
      </c>
      <c r="F125" s="2">
        <f t="shared" si="36"/>
        <v>870.05000000000007</v>
      </c>
      <c r="G125" s="2">
        <f t="shared" si="37"/>
        <v>642.53864170497218</v>
      </c>
      <c r="H125" s="2">
        <f t="shared" si="38"/>
        <v>227.51135829502789</v>
      </c>
      <c r="I125" s="2">
        <f t="shared" si="25"/>
        <v>256787.94532369386</v>
      </c>
      <c r="J125" s="2"/>
      <c r="K125" s="2">
        <f>K124*(1+$C$44*IF(ISERROR(VLOOKUP(C125/12,#REF!,1,FALSE)),0,1))</f>
        <v>259000</v>
      </c>
      <c r="L125" s="2">
        <f>L124*(1+$C$44*IF(ISERROR(VLOOKUP(C125/12,#REF!,1,FALSE)),0,1))</f>
        <v>857.11999999999989</v>
      </c>
      <c r="M125" s="2">
        <f t="shared" si="26"/>
        <v>-12.930000000000177</v>
      </c>
      <c r="N125" s="2">
        <f t="shared" si="27"/>
        <v>-145.86030837163895</v>
      </c>
      <c r="O125" s="2">
        <f>IF(ISERROR(VLOOKUP(C125/12,#REF!,1,FALSE)),0,1)*SUM(N114:N125)*$C$66</f>
        <v>0</v>
      </c>
      <c r="P125" s="2">
        <f t="shared" si="28"/>
        <v>0</v>
      </c>
      <c r="Q125" s="2">
        <f t="shared" si="33"/>
        <v>-247.52125488785947</v>
      </c>
      <c r="R125" s="2">
        <f t="shared" si="29"/>
        <v>1964.5334214182803</v>
      </c>
      <c r="S125" s="2">
        <f t="shared" si="34"/>
        <v>-28035.46657858172</v>
      </c>
      <c r="T125" s="7">
        <f t="shared" si="30"/>
        <v>7.5850711251671055E-3</v>
      </c>
      <c r="U125" s="7">
        <f t="shared" si="39"/>
        <v>-0.82122870357150668</v>
      </c>
    </row>
    <row r="126" spans="2:21" x14ac:dyDescent="0.3">
      <c r="B126" s="2" t="str">
        <f t="shared" si="24"/>
        <v/>
      </c>
      <c r="C126" s="4">
        <f t="shared" si="35"/>
        <v>20</v>
      </c>
      <c r="D126" s="40">
        <f t="shared" si="31"/>
        <v>1.6666666666666667</v>
      </c>
      <c r="E126" s="2">
        <f t="shared" si="32"/>
        <v>256787.94532369386</v>
      </c>
      <c r="F126" s="2">
        <f t="shared" si="36"/>
        <v>870.05000000000007</v>
      </c>
      <c r="G126" s="2">
        <f t="shared" si="37"/>
        <v>641.9698633092346</v>
      </c>
      <c r="H126" s="2">
        <f t="shared" si="38"/>
        <v>228.08013669076547</v>
      </c>
      <c r="I126" s="2">
        <f t="shared" si="25"/>
        <v>256559.8651870031</v>
      </c>
      <c r="J126" s="2"/>
      <c r="K126" s="2">
        <f>K125*(1+$C$44*IF(ISERROR(VLOOKUP(C126/12,#REF!,1,FALSE)),0,1))</f>
        <v>259000</v>
      </c>
      <c r="L126" s="2">
        <f>L125*(1+$C$44*IF(ISERROR(VLOOKUP(C126/12,#REF!,1,FALSE)),0,1))</f>
        <v>857.11999999999989</v>
      </c>
      <c r="M126" s="2">
        <f t="shared" si="26"/>
        <v>-12.930000000000177</v>
      </c>
      <c r="N126" s="2">
        <f t="shared" si="27"/>
        <v>-145.29152997590137</v>
      </c>
      <c r="O126" s="2">
        <f>IF(ISERROR(VLOOKUP(C126/12,#REF!,1,FALSE)),0,1)*SUM(N115:N126)*$C$66</f>
        <v>0</v>
      </c>
      <c r="P126" s="2">
        <f t="shared" si="28"/>
        <v>0</v>
      </c>
      <c r="Q126" s="2">
        <f t="shared" si="33"/>
        <v>-260.65752260026613</v>
      </c>
      <c r="R126" s="2">
        <f t="shared" si="29"/>
        <v>2179.4772903966368</v>
      </c>
      <c r="S126" s="2">
        <f t="shared" si="34"/>
        <v>-27820.522709603363</v>
      </c>
      <c r="T126" s="7">
        <f t="shared" si="30"/>
        <v>8.4149702331916473E-3</v>
      </c>
      <c r="U126" s="7">
        <f t="shared" si="39"/>
        <v>-0.79263347207532497</v>
      </c>
    </row>
    <row r="127" spans="2:21" x14ac:dyDescent="0.3">
      <c r="B127" s="2" t="str">
        <f t="shared" si="24"/>
        <v/>
      </c>
      <c r="C127" s="4">
        <f t="shared" si="35"/>
        <v>21</v>
      </c>
      <c r="D127" s="40">
        <f t="shared" si="31"/>
        <v>1.75</v>
      </c>
      <c r="E127" s="2">
        <f t="shared" si="32"/>
        <v>256559.8651870031</v>
      </c>
      <c r="F127" s="2">
        <f t="shared" si="36"/>
        <v>870.05000000000007</v>
      </c>
      <c r="G127" s="2">
        <f t="shared" si="37"/>
        <v>641.39966296750777</v>
      </c>
      <c r="H127" s="2">
        <f t="shared" si="38"/>
        <v>228.6503370324923</v>
      </c>
      <c r="I127" s="2">
        <f t="shared" si="25"/>
        <v>256331.21484997062</v>
      </c>
      <c r="J127" s="2"/>
      <c r="K127" s="2">
        <f>K126*(1+$C$44*IF(ISERROR(VLOOKUP(C127/12,#REF!,1,FALSE)),0,1))</f>
        <v>259000</v>
      </c>
      <c r="L127" s="2">
        <f>L126*(1+$C$44*IF(ISERROR(VLOOKUP(C127/12,#REF!,1,FALSE)),0,1))</f>
        <v>857.11999999999989</v>
      </c>
      <c r="M127" s="2">
        <f t="shared" si="26"/>
        <v>-12.930000000000177</v>
      </c>
      <c r="N127" s="2">
        <f t="shared" si="27"/>
        <v>-144.72132963417454</v>
      </c>
      <c r="O127" s="2">
        <f>IF(ISERROR(VLOOKUP(C127/12,#REF!,1,FALSE)),0,1)*SUM(N116:N127)*$C$66</f>
        <v>0</v>
      </c>
      <c r="P127" s="2">
        <f t="shared" si="28"/>
        <v>0</v>
      </c>
      <c r="Q127" s="2">
        <f t="shared" si="33"/>
        <v>-273.80473720243316</v>
      </c>
      <c r="R127" s="2">
        <f t="shared" si="29"/>
        <v>2394.9804128269316</v>
      </c>
      <c r="S127" s="2">
        <f t="shared" si="34"/>
        <v>-27605.019587173068</v>
      </c>
      <c r="T127" s="7">
        <f t="shared" si="30"/>
        <v>9.2470286209534042E-3</v>
      </c>
      <c r="U127" s="7">
        <f t="shared" si="39"/>
        <v>-0.76412892188522652</v>
      </c>
    </row>
    <row r="128" spans="2:21" x14ac:dyDescent="0.3">
      <c r="B128" s="2" t="str">
        <f t="shared" si="24"/>
        <v/>
      </c>
      <c r="C128" s="4">
        <f t="shared" si="35"/>
        <v>22</v>
      </c>
      <c r="D128" s="40">
        <f t="shared" si="31"/>
        <v>1.8333333333333333</v>
      </c>
      <c r="E128" s="2">
        <f t="shared" si="32"/>
        <v>256331.21484997062</v>
      </c>
      <c r="F128" s="2">
        <f t="shared" si="36"/>
        <v>870.05000000000007</v>
      </c>
      <c r="G128" s="2">
        <f t="shared" si="37"/>
        <v>640.82803712492648</v>
      </c>
      <c r="H128" s="2">
        <f t="shared" si="38"/>
        <v>229.22196287507359</v>
      </c>
      <c r="I128" s="2">
        <f t="shared" si="25"/>
        <v>256101.99288709555</v>
      </c>
      <c r="J128" s="2"/>
      <c r="K128" s="2">
        <f>K127*(1+$C$44*IF(ISERROR(VLOOKUP(C128/12,#REF!,1,FALSE)),0,1))</f>
        <v>259000</v>
      </c>
      <c r="L128" s="2">
        <f>L127*(1+$C$44*IF(ISERROR(VLOOKUP(C128/12,#REF!,1,FALSE)),0,1))</f>
        <v>857.11999999999989</v>
      </c>
      <c r="M128" s="2">
        <f t="shared" si="26"/>
        <v>-12.930000000000177</v>
      </c>
      <c r="N128" s="2">
        <f t="shared" si="27"/>
        <v>-144.14970379159325</v>
      </c>
      <c r="O128" s="2">
        <f>IF(ISERROR(VLOOKUP(C128/12,#REF!,1,FALSE)),0,1)*SUM(N117:N128)*$C$66</f>
        <v>0</v>
      </c>
      <c r="P128" s="2">
        <f t="shared" si="28"/>
        <v>0</v>
      </c>
      <c r="Q128" s="2">
        <f t="shared" si="33"/>
        <v>-286.96290781676868</v>
      </c>
      <c r="R128" s="2">
        <f t="shared" si="29"/>
        <v>2611.0442050876736</v>
      </c>
      <c r="S128" s="2">
        <f t="shared" si="34"/>
        <v>-27388.955794912326</v>
      </c>
      <c r="T128" s="7">
        <f t="shared" si="30"/>
        <v>1.0081251757095264E-2</v>
      </c>
      <c r="U128" s="7">
        <f t="shared" si="39"/>
        <v>-0.73597155934093994</v>
      </c>
    </row>
    <row r="129" spans="2:21" x14ac:dyDescent="0.3">
      <c r="B129" s="2" t="str">
        <f t="shared" si="24"/>
        <v/>
      </c>
      <c r="C129" s="4">
        <f t="shared" si="35"/>
        <v>23</v>
      </c>
      <c r="D129" s="40">
        <f t="shared" si="31"/>
        <v>1.9166666666666667</v>
      </c>
      <c r="E129" s="2">
        <f t="shared" si="32"/>
        <v>256101.99288709555</v>
      </c>
      <c r="F129" s="2">
        <f t="shared" si="36"/>
        <v>870.05000000000007</v>
      </c>
      <c r="G129" s="2">
        <f t="shared" si="37"/>
        <v>640.25498221773887</v>
      </c>
      <c r="H129" s="2">
        <f t="shared" si="38"/>
        <v>229.7950177822612</v>
      </c>
      <c r="I129" s="2">
        <f t="shared" si="25"/>
        <v>255872.1978693133</v>
      </c>
      <c r="J129" s="2"/>
      <c r="K129" s="2">
        <f>K128*(1+$C$44*IF(ISERROR(VLOOKUP(C129/12,#REF!,1,FALSE)),0,1))</f>
        <v>259000</v>
      </c>
      <c r="L129" s="2">
        <f>L128*(1+$C$44*IF(ISERROR(VLOOKUP(C129/12,#REF!,1,FALSE)),0,1))</f>
        <v>857.11999999999989</v>
      </c>
      <c r="M129" s="2">
        <f t="shared" si="26"/>
        <v>-12.930000000000177</v>
      </c>
      <c r="N129" s="2">
        <f t="shared" si="27"/>
        <v>-143.57664888440564</v>
      </c>
      <c r="O129" s="2">
        <f>IF(ISERROR(VLOOKUP(C129/12,#REF!,1,FALSE)),0,1)*SUM(N118:N129)*$C$66</f>
        <v>0</v>
      </c>
      <c r="P129" s="2">
        <f t="shared" si="28"/>
        <v>0</v>
      </c>
      <c r="Q129" s="2">
        <f t="shared" si="33"/>
        <v>-300.13204357328283</v>
      </c>
      <c r="R129" s="2">
        <f t="shared" si="29"/>
        <v>2827.6700871134235</v>
      </c>
      <c r="S129" s="2">
        <f t="shared" si="34"/>
        <v>-27172.329912886576</v>
      </c>
      <c r="T129" s="7">
        <f t="shared" si="30"/>
        <v>1.0917645123990053E-2</v>
      </c>
      <c r="U129" s="7">
        <f t="shared" si="39"/>
        <v>-0.70835396394593386</v>
      </c>
    </row>
    <row r="130" spans="2:21" x14ac:dyDescent="0.3">
      <c r="B130" s="2" t="str">
        <f t="shared" si="24"/>
        <v/>
      </c>
      <c r="C130" s="4">
        <f t="shared" si="35"/>
        <v>24</v>
      </c>
      <c r="D130" s="40">
        <f t="shared" si="31"/>
        <v>2</v>
      </c>
      <c r="E130" s="2">
        <f t="shared" si="32"/>
        <v>255872.1978693133</v>
      </c>
      <c r="F130" s="2">
        <f t="shared" si="36"/>
        <v>870.05000000000007</v>
      </c>
      <c r="G130" s="2">
        <f t="shared" si="37"/>
        <v>639.68049467328319</v>
      </c>
      <c r="H130" s="2">
        <f t="shared" si="38"/>
        <v>230.36950532671688</v>
      </c>
      <c r="I130" s="2">
        <f t="shared" si="25"/>
        <v>255641.82836398657</v>
      </c>
      <c r="J130" s="2"/>
      <c r="K130" s="2">
        <f>K129*(1+$C$44*IF(ISERROR(VLOOKUP(C130/12,#REF!,1,FALSE)),0,1))</f>
        <v>259000</v>
      </c>
      <c r="L130" s="2">
        <f>L129*(1+$C$44*IF(ISERROR(VLOOKUP(C130/12,#REF!,1,FALSE)),0,1))</f>
        <v>857.11999999999989</v>
      </c>
      <c r="M130" s="2">
        <f t="shared" si="26"/>
        <v>-12.930000000000177</v>
      </c>
      <c r="N130" s="2">
        <f t="shared" si="27"/>
        <v>-143.00216133994996</v>
      </c>
      <c r="O130" s="2">
        <f>IF(ISERROR(VLOOKUP(C130/12,#REF!,1,FALSE)),0,1)*SUM(N119:N130)*$C$66</f>
        <v>0</v>
      </c>
      <c r="P130" s="2">
        <f t="shared" si="28"/>
        <v>0</v>
      </c>
      <c r="Q130" s="2">
        <f t="shared" si="33"/>
        <v>-313.31215360959402</v>
      </c>
      <c r="R130" s="2">
        <f t="shared" si="29"/>
        <v>3044.8594824038446</v>
      </c>
      <c r="S130" s="2">
        <f t="shared" si="34"/>
        <v>-26955.140517596155</v>
      </c>
      <c r="T130" s="7">
        <f t="shared" si="30"/>
        <v>1.1756214217775462E-2</v>
      </c>
      <c r="U130" s="7">
        <f t="shared" si="39"/>
        <v>-0.68141670464362358</v>
      </c>
    </row>
    <row r="131" spans="2:21" x14ac:dyDescent="0.3">
      <c r="B131" s="2" t="str">
        <f t="shared" si="24"/>
        <v/>
      </c>
      <c r="C131" s="4">
        <f t="shared" si="35"/>
        <v>25</v>
      </c>
      <c r="D131" s="40">
        <f t="shared" si="31"/>
        <v>2.0833333333333335</v>
      </c>
      <c r="E131" s="2">
        <f t="shared" si="32"/>
        <v>255641.82836398657</v>
      </c>
      <c r="F131" s="2">
        <f t="shared" si="36"/>
        <v>870.05000000000007</v>
      </c>
      <c r="G131" s="2">
        <f t="shared" si="37"/>
        <v>639.10457090996636</v>
      </c>
      <c r="H131" s="2">
        <f t="shared" si="38"/>
        <v>230.94542909003371</v>
      </c>
      <c r="I131" s="2">
        <f t="shared" si="25"/>
        <v>255410.88293489654</v>
      </c>
      <c r="J131" s="2"/>
      <c r="K131" s="2">
        <f>K130*(1+$C$44*IF(ISERROR(VLOOKUP(C131/12,#REF!,1,FALSE)),0,1))</f>
        <v>259000</v>
      </c>
      <c r="L131" s="2">
        <f>L130*(1+$C$44*IF(ISERROR(VLOOKUP(C131/12,#REF!,1,FALSE)),0,1))</f>
        <v>857.11999999999989</v>
      </c>
      <c r="M131" s="2">
        <f t="shared" si="26"/>
        <v>-12.930000000000177</v>
      </c>
      <c r="N131" s="2">
        <f t="shared" si="27"/>
        <v>-142.42623757663313</v>
      </c>
      <c r="O131" s="2">
        <f>IF(ISERROR(VLOOKUP(C131/12,#REF!,1,FALSE)),0,1)*SUM(N120:N131)*$C$66</f>
        <v>0</v>
      </c>
      <c r="P131" s="2">
        <f t="shared" si="28"/>
        <v>0</v>
      </c>
      <c r="Q131" s="2">
        <f t="shared" si="33"/>
        <v>-326.50324707093552</v>
      </c>
      <c r="R131" s="2">
        <f t="shared" si="29"/>
        <v>3262.6138180325215</v>
      </c>
      <c r="S131" s="2">
        <f t="shared" si="34"/>
        <v>-26737.386181967478</v>
      </c>
      <c r="T131" s="7">
        <f t="shared" si="30"/>
        <v>1.2596964548388113E-2</v>
      </c>
      <c r="U131" s="7">
        <f t="shared" si="39"/>
        <v>-0.65525869609468568</v>
      </c>
    </row>
    <row r="132" spans="2:21" x14ac:dyDescent="0.3">
      <c r="B132" s="2" t="str">
        <f t="shared" si="24"/>
        <v/>
      </c>
      <c r="C132" s="4">
        <f t="shared" si="35"/>
        <v>26</v>
      </c>
      <c r="D132" s="40">
        <f t="shared" si="31"/>
        <v>2.1666666666666665</v>
      </c>
      <c r="E132" s="2">
        <f t="shared" si="32"/>
        <v>255410.88293489654</v>
      </c>
      <c r="F132" s="2">
        <f t="shared" si="36"/>
        <v>870.05000000000007</v>
      </c>
      <c r="G132" s="2">
        <f t="shared" si="37"/>
        <v>638.52720733724129</v>
      </c>
      <c r="H132" s="2">
        <f t="shared" si="38"/>
        <v>231.52279266275877</v>
      </c>
      <c r="I132" s="2">
        <f t="shared" si="25"/>
        <v>255179.36014223378</v>
      </c>
      <c r="J132" s="2"/>
      <c r="K132" s="2">
        <f>K131*(1+$C$44*IF(ISERROR(VLOOKUP(C132/12,#REF!,1,FALSE)),0,1))</f>
        <v>259000</v>
      </c>
      <c r="L132" s="2">
        <f>L131*(1+$C$44*IF(ISERROR(VLOOKUP(C132/12,#REF!,1,FALSE)),0,1))</f>
        <v>857.11999999999989</v>
      </c>
      <c r="M132" s="2">
        <f t="shared" si="26"/>
        <v>-12.930000000000177</v>
      </c>
      <c r="N132" s="2">
        <f t="shared" si="27"/>
        <v>-141.84887400390807</v>
      </c>
      <c r="O132" s="2">
        <f>IF(ISERROR(VLOOKUP(C132/12,#REF!,1,FALSE)),0,1)*SUM(N121:N132)*$C$66</f>
        <v>0</v>
      </c>
      <c r="P132" s="2">
        <f t="shared" si="28"/>
        <v>0</v>
      </c>
      <c r="Q132" s="2">
        <f t="shared" si="33"/>
        <v>-339.70533311016146</v>
      </c>
      <c r="R132" s="2">
        <f t="shared" si="29"/>
        <v>3480.9345246560697</v>
      </c>
      <c r="S132" s="2">
        <f t="shared" si="34"/>
        <v>-26519.06547534393</v>
      </c>
      <c r="T132" s="7">
        <f t="shared" si="30"/>
        <v>1.3439901639598725E-2</v>
      </c>
      <c r="U132" s="7">
        <f t="shared" si="39"/>
        <v>-0.62994591743643691</v>
      </c>
    </row>
    <row r="133" spans="2:21" x14ac:dyDescent="0.3">
      <c r="B133" s="2" t="str">
        <f t="shared" si="24"/>
        <v/>
      </c>
      <c r="C133" s="4">
        <f t="shared" si="35"/>
        <v>27</v>
      </c>
      <c r="D133" s="40">
        <f t="shared" si="31"/>
        <v>2.25</v>
      </c>
      <c r="E133" s="2">
        <f t="shared" si="32"/>
        <v>255179.36014223378</v>
      </c>
      <c r="F133" s="2">
        <f t="shared" si="36"/>
        <v>870.05000000000007</v>
      </c>
      <c r="G133" s="2">
        <f t="shared" si="37"/>
        <v>637.94840035558445</v>
      </c>
      <c r="H133" s="2">
        <f t="shared" si="38"/>
        <v>232.10159964441561</v>
      </c>
      <c r="I133" s="2">
        <f t="shared" si="25"/>
        <v>254947.25854258938</v>
      </c>
      <c r="J133" s="2"/>
      <c r="K133" s="2">
        <f>K132*(1+$C$44*IF(ISERROR(VLOOKUP(C133/12,#REF!,1,FALSE)),0,1))</f>
        <v>259000</v>
      </c>
      <c r="L133" s="2">
        <f>L132*(1+$C$44*IF(ISERROR(VLOOKUP(C133/12,#REF!,1,FALSE)),0,1))</f>
        <v>857.11999999999989</v>
      </c>
      <c r="M133" s="2">
        <f t="shared" si="26"/>
        <v>-12.930000000000177</v>
      </c>
      <c r="N133" s="2">
        <f t="shared" si="27"/>
        <v>-141.27006702225123</v>
      </c>
      <c r="O133" s="2">
        <f>IF(ISERROR(VLOOKUP(C133/12,#REF!,1,FALSE)),0,1)*SUM(N122:N133)*$C$66</f>
        <v>0</v>
      </c>
      <c r="P133" s="2">
        <f t="shared" si="28"/>
        <v>0</v>
      </c>
      <c r="Q133" s="2">
        <f t="shared" si="33"/>
        <v>-352.91842088775343</v>
      </c>
      <c r="R133" s="2">
        <f t="shared" si="29"/>
        <v>3699.8230365228665</v>
      </c>
      <c r="S133" s="2">
        <f t="shared" si="34"/>
        <v>-26300.176963477134</v>
      </c>
      <c r="T133" s="7">
        <f t="shared" si="30"/>
        <v>1.4285031029045816E-2</v>
      </c>
      <c r="U133" s="7">
        <f t="shared" si="39"/>
        <v>-0.60551859875606784</v>
      </c>
    </row>
    <row r="134" spans="2:21" x14ac:dyDescent="0.3">
      <c r="B134" s="2" t="str">
        <f t="shared" si="24"/>
        <v/>
      </c>
      <c r="C134" s="4">
        <f t="shared" si="35"/>
        <v>28</v>
      </c>
      <c r="D134" s="40">
        <f t="shared" si="31"/>
        <v>2.3333333333333335</v>
      </c>
      <c r="E134" s="2">
        <f t="shared" si="32"/>
        <v>254947.25854258938</v>
      </c>
      <c r="F134" s="2">
        <f t="shared" si="36"/>
        <v>870.05000000000007</v>
      </c>
      <c r="G134" s="2">
        <f t="shared" si="37"/>
        <v>637.3681463564734</v>
      </c>
      <c r="H134" s="2">
        <f t="shared" si="38"/>
        <v>232.68185364352667</v>
      </c>
      <c r="I134" s="2">
        <f t="shared" si="25"/>
        <v>254714.57668894585</v>
      </c>
      <c r="J134" s="2"/>
      <c r="K134" s="2">
        <f>K133*(1+$C$44*IF(ISERROR(VLOOKUP(C134/12,#REF!,1,FALSE)),0,1))</f>
        <v>259000</v>
      </c>
      <c r="L134" s="2">
        <f>L133*(1+$C$44*IF(ISERROR(VLOOKUP(C134/12,#REF!,1,FALSE)),0,1))</f>
        <v>857.11999999999989</v>
      </c>
      <c r="M134" s="2">
        <f t="shared" si="26"/>
        <v>-12.930000000000177</v>
      </c>
      <c r="N134" s="2">
        <f t="shared" si="27"/>
        <v>-140.68981302314018</v>
      </c>
      <c r="O134" s="2">
        <f>IF(ISERROR(VLOOKUP(C134/12,#REF!,1,FALSE)),0,1)*SUM(N123:N134)*$C$66</f>
        <v>0</v>
      </c>
      <c r="P134" s="2">
        <f t="shared" si="28"/>
        <v>0</v>
      </c>
      <c r="Q134" s="2">
        <f t="shared" si="33"/>
        <v>-366.14251957182671</v>
      </c>
      <c r="R134" s="2">
        <f t="shared" si="29"/>
        <v>3919.2807914823352</v>
      </c>
      <c r="S134" s="2">
        <f t="shared" si="34"/>
        <v>-26080.719208517665</v>
      </c>
      <c r="T134" s="7">
        <f t="shared" si="30"/>
        <v>1.5132358268271565E-2</v>
      </c>
      <c r="U134" s="7">
        <f t="shared" si="39"/>
        <v>-0.58199705748213471</v>
      </c>
    </row>
    <row r="135" spans="2:21" x14ac:dyDescent="0.3">
      <c r="B135" s="2" t="str">
        <f t="shared" si="24"/>
        <v/>
      </c>
      <c r="C135" s="4">
        <f t="shared" si="35"/>
        <v>29</v>
      </c>
      <c r="D135" s="40">
        <f t="shared" si="31"/>
        <v>2.4166666666666665</v>
      </c>
      <c r="E135" s="2">
        <f t="shared" si="32"/>
        <v>254714.57668894585</v>
      </c>
      <c r="F135" s="2">
        <f t="shared" si="36"/>
        <v>870.05000000000007</v>
      </c>
      <c r="G135" s="2">
        <f t="shared" si="37"/>
        <v>636.78644172236466</v>
      </c>
      <c r="H135" s="2">
        <f t="shared" si="38"/>
        <v>233.26355827763541</v>
      </c>
      <c r="I135" s="2">
        <f t="shared" si="25"/>
        <v>254481.31313066822</v>
      </c>
      <c r="J135" s="2"/>
      <c r="K135" s="2">
        <f>K134*(1+$C$44*IF(ISERROR(VLOOKUP(C135/12,#REF!,1,FALSE)),0,1))</f>
        <v>259000</v>
      </c>
      <c r="L135" s="2">
        <f>L134*(1+$C$44*IF(ISERROR(VLOOKUP(C135/12,#REF!,1,FALSE)),0,1))</f>
        <v>857.11999999999989</v>
      </c>
      <c r="M135" s="2">
        <f t="shared" si="26"/>
        <v>-12.930000000000177</v>
      </c>
      <c r="N135" s="2">
        <f t="shared" si="27"/>
        <v>-140.10810838903143</v>
      </c>
      <c r="O135" s="2">
        <f>IF(ISERROR(VLOOKUP(C135/12,#REF!,1,FALSE)),0,1)*SUM(N124:N135)*$C$66</f>
        <v>0</v>
      </c>
      <c r="P135" s="2">
        <f t="shared" si="28"/>
        <v>0</v>
      </c>
      <c r="Q135" s="2">
        <f t="shared" si="33"/>
        <v>-379.37763833813671</v>
      </c>
      <c r="R135" s="2">
        <f t="shared" si="29"/>
        <v>4139.3092309936474</v>
      </c>
      <c r="S135" s="2">
        <f t="shared" si="34"/>
        <v>-25860.690769006353</v>
      </c>
      <c r="T135" s="7">
        <f t="shared" si="30"/>
        <v>1.5981888922755396E-2</v>
      </c>
      <c r="U135" s="7">
        <f t="shared" si="39"/>
        <v>-0.55938638719681788</v>
      </c>
    </row>
    <row r="136" spans="2:21" x14ac:dyDescent="0.3">
      <c r="B136" s="2" t="str">
        <f t="shared" si="24"/>
        <v/>
      </c>
      <c r="C136" s="4">
        <f t="shared" si="35"/>
        <v>30</v>
      </c>
      <c r="D136" s="40">
        <f t="shared" si="31"/>
        <v>2.5</v>
      </c>
      <c r="E136" s="2">
        <f t="shared" si="32"/>
        <v>254481.31313066822</v>
      </c>
      <c r="F136" s="2">
        <f t="shared" si="36"/>
        <v>870.05000000000007</v>
      </c>
      <c r="G136" s="2">
        <f t="shared" si="37"/>
        <v>636.20328282667049</v>
      </c>
      <c r="H136" s="2">
        <f t="shared" si="38"/>
        <v>233.84671717332958</v>
      </c>
      <c r="I136" s="2">
        <f t="shared" si="25"/>
        <v>254247.4664134949</v>
      </c>
      <c r="J136" s="2"/>
      <c r="K136" s="2">
        <f>K135*(1+$C$44*IF(ISERROR(VLOOKUP(C136/12,#REF!,1,FALSE)),0,1))</f>
        <v>259000</v>
      </c>
      <c r="L136" s="2">
        <f>L135*(1+$C$44*IF(ISERROR(VLOOKUP(C136/12,#REF!,1,FALSE)),0,1))</f>
        <v>857.11999999999989</v>
      </c>
      <c r="M136" s="2">
        <f t="shared" si="26"/>
        <v>-12.930000000000177</v>
      </c>
      <c r="N136" s="2">
        <f t="shared" si="27"/>
        <v>-139.52494949333726</v>
      </c>
      <c r="O136" s="2">
        <f>IF(ISERROR(VLOOKUP(C136/12,#REF!,1,FALSE)),0,1)*SUM(N125:N136)*$C$66</f>
        <v>0</v>
      </c>
      <c r="P136" s="2">
        <f t="shared" si="28"/>
        <v>0</v>
      </c>
      <c r="Q136" s="2">
        <f t="shared" si="33"/>
        <v>-392.62378637008527</v>
      </c>
      <c r="R136" s="2">
        <f t="shared" si="29"/>
        <v>4359.9098001350067</v>
      </c>
      <c r="S136" s="2">
        <f t="shared" si="34"/>
        <v>-25640.090199864993</v>
      </c>
      <c r="T136" s="7">
        <f t="shared" si="30"/>
        <v>1.6833628571949831E-2</v>
      </c>
      <c r="U136" s="7">
        <f t="shared" si="39"/>
        <v>-0.53768019327304017</v>
      </c>
    </row>
    <row r="137" spans="2:21" x14ac:dyDescent="0.3">
      <c r="B137" s="2" t="str">
        <f t="shared" si="24"/>
        <v/>
      </c>
      <c r="C137" s="4">
        <f t="shared" si="35"/>
        <v>31</v>
      </c>
      <c r="D137" s="40">
        <f t="shared" si="31"/>
        <v>2.5833333333333335</v>
      </c>
      <c r="E137" s="2">
        <f t="shared" si="32"/>
        <v>254247.4664134949</v>
      </c>
      <c r="F137" s="2">
        <f t="shared" si="36"/>
        <v>870.05000000000007</v>
      </c>
      <c r="G137" s="2">
        <f t="shared" si="37"/>
        <v>635.61866603373721</v>
      </c>
      <c r="H137" s="2">
        <f t="shared" si="38"/>
        <v>234.43133396626286</v>
      </c>
      <c r="I137" s="2">
        <f t="shared" si="25"/>
        <v>254013.03507952864</v>
      </c>
      <c r="J137" s="2"/>
      <c r="K137" s="2">
        <f>K136*(1+$C$44*IF(ISERROR(VLOOKUP(C137/12,#REF!,1,FALSE)),0,1))</f>
        <v>259000</v>
      </c>
      <c r="L137" s="2">
        <f>L136*(1+$C$44*IF(ISERROR(VLOOKUP(C137/12,#REF!,1,FALSE)),0,1))</f>
        <v>857.11999999999989</v>
      </c>
      <c r="M137" s="2">
        <f t="shared" si="26"/>
        <v>-12.930000000000177</v>
      </c>
      <c r="N137" s="2">
        <f t="shared" si="27"/>
        <v>-138.94033270040399</v>
      </c>
      <c r="O137" s="2">
        <f>IF(ISERROR(VLOOKUP(C137/12,#REF!,1,FALSE)),0,1)*SUM(N126:N137)*$C$66</f>
        <v>0</v>
      </c>
      <c r="P137" s="2">
        <f t="shared" si="28"/>
        <v>0</v>
      </c>
      <c r="Q137" s="2">
        <f t="shared" si="33"/>
        <v>-405.88097285872715</v>
      </c>
      <c r="R137" s="2">
        <f t="shared" si="29"/>
        <v>4581.0839476126421</v>
      </c>
      <c r="S137" s="2">
        <f t="shared" si="34"/>
        <v>-25418.916052387358</v>
      </c>
      <c r="T137" s="7">
        <f t="shared" si="30"/>
        <v>1.7687582809315219E-2</v>
      </c>
      <c r="U137" s="7">
        <f t="shared" si="39"/>
        <v>-0.51686354905666709</v>
      </c>
    </row>
    <row r="138" spans="2:21" x14ac:dyDescent="0.3">
      <c r="B138" s="2" t="str">
        <f t="shared" si="24"/>
        <v/>
      </c>
      <c r="C138" s="4">
        <f t="shared" si="35"/>
        <v>32</v>
      </c>
      <c r="D138" s="40">
        <f t="shared" si="31"/>
        <v>2.6666666666666665</v>
      </c>
      <c r="E138" s="2">
        <f t="shared" si="32"/>
        <v>254013.03507952864</v>
      </c>
      <c r="F138" s="2">
        <f t="shared" si="36"/>
        <v>870.05000000000007</v>
      </c>
      <c r="G138" s="2">
        <f t="shared" si="37"/>
        <v>635.03258769882154</v>
      </c>
      <c r="H138" s="2">
        <f t="shared" si="38"/>
        <v>235.01741230117852</v>
      </c>
      <c r="I138" s="2">
        <f t="shared" si="25"/>
        <v>253778.01766722745</v>
      </c>
      <c r="J138" s="2"/>
      <c r="K138" s="2">
        <f>K137*(1+$C$44*IF(ISERROR(VLOOKUP(C138/12,#REF!,1,FALSE)),0,1))</f>
        <v>259000</v>
      </c>
      <c r="L138" s="2">
        <f>L137*(1+$C$44*IF(ISERROR(VLOOKUP(C138/12,#REF!,1,FALSE)),0,1))</f>
        <v>857.11999999999989</v>
      </c>
      <c r="M138" s="2">
        <f t="shared" si="26"/>
        <v>-12.930000000000177</v>
      </c>
      <c r="N138" s="2">
        <f t="shared" si="27"/>
        <v>-138.35425436548832</v>
      </c>
      <c r="O138" s="2">
        <f>IF(ISERROR(VLOOKUP(C138/12,#REF!,1,FALSE)),0,1)*SUM(N127:N138)*$C$66</f>
        <v>0</v>
      </c>
      <c r="P138" s="2">
        <f t="shared" si="28"/>
        <v>0</v>
      </c>
      <c r="Q138" s="2">
        <f t="shared" si="33"/>
        <v>-419.14920700277622</v>
      </c>
      <c r="R138" s="2">
        <f t="shared" si="29"/>
        <v>4802.8331257697719</v>
      </c>
      <c r="S138" s="2">
        <f t="shared" si="34"/>
        <v>-25197.166874230228</v>
      </c>
      <c r="T138" s="7">
        <f t="shared" si="30"/>
        <v>1.8543757242354332E-2</v>
      </c>
      <c r="U138" s="7">
        <f t="shared" si="39"/>
        <v>-0.49691532155893714</v>
      </c>
    </row>
    <row r="139" spans="2:21" x14ac:dyDescent="0.3">
      <c r="B139" s="2" t="str">
        <f t="shared" si="24"/>
        <v/>
      </c>
      <c r="C139" s="4">
        <f t="shared" si="35"/>
        <v>33</v>
      </c>
      <c r="D139" s="40">
        <f t="shared" si="31"/>
        <v>2.75</v>
      </c>
      <c r="E139" s="2">
        <f t="shared" si="32"/>
        <v>253778.01766722745</v>
      </c>
      <c r="F139" s="2">
        <f t="shared" si="36"/>
        <v>870.05000000000007</v>
      </c>
      <c r="G139" s="2">
        <f t="shared" si="37"/>
        <v>634.44504416806865</v>
      </c>
      <c r="H139" s="2">
        <f t="shared" si="38"/>
        <v>235.60495583193142</v>
      </c>
      <c r="I139" s="2">
        <f t="shared" si="25"/>
        <v>253542.41271139553</v>
      </c>
      <c r="J139" s="2"/>
      <c r="K139" s="2">
        <f>K138*(1+$C$44*IF(ISERROR(VLOOKUP(C139/12,#REF!,1,FALSE)),0,1))</f>
        <v>259000</v>
      </c>
      <c r="L139" s="2">
        <f>L138*(1+$C$44*IF(ISERROR(VLOOKUP(C139/12,#REF!,1,FALSE)),0,1))</f>
        <v>857.11999999999989</v>
      </c>
      <c r="M139" s="2">
        <f t="shared" si="26"/>
        <v>-12.930000000000177</v>
      </c>
      <c r="N139" s="2">
        <f t="shared" si="27"/>
        <v>-137.76671083473542</v>
      </c>
      <c r="O139" s="2">
        <f>IF(ISERROR(VLOOKUP(C139/12,#REF!,1,FALSE)),0,1)*SUM(N128:N139)*$C$66</f>
        <v>0</v>
      </c>
      <c r="P139" s="2">
        <f t="shared" si="28"/>
        <v>0</v>
      </c>
      <c r="Q139" s="2">
        <f t="shared" si="33"/>
        <v>-432.428498008612</v>
      </c>
      <c r="R139" s="2">
        <f t="shared" si="29"/>
        <v>5025.1587905958586</v>
      </c>
      <c r="S139" s="2">
        <f t="shared" si="34"/>
        <v>-24974.841209404141</v>
      </c>
      <c r="T139" s="7">
        <f t="shared" si="30"/>
        <v>1.9402157492648103E-2</v>
      </c>
      <c r="U139" s="7">
        <f t="shared" si="39"/>
        <v>-0.47780999113340905</v>
      </c>
    </row>
    <row r="140" spans="2:21" x14ac:dyDescent="0.3">
      <c r="B140" s="2" t="str">
        <f t="shared" si="24"/>
        <v/>
      </c>
      <c r="C140" s="4">
        <f t="shared" si="35"/>
        <v>34</v>
      </c>
      <c r="D140" s="40">
        <f t="shared" si="31"/>
        <v>2.8333333333333335</v>
      </c>
      <c r="E140" s="2">
        <f t="shared" si="32"/>
        <v>253542.41271139553</v>
      </c>
      <c r="F140" s="2">
        <f t="shared" si="36"/>
        <v>870.05000000000007</v>
      </c>
      <c r="G140" s="2">
        <f t="shared" si="37"/>
        <v>633.85603177848884</v>
      </c>
      <c r="H140" s="2">
        <f t="shared" si="38"/>
        <v>236.19396822151123</v>
      </c>
      <c r="I140" s="2">
        <f t="shared" si="25"/>
        <v>253306.21874317402</v>
      </c>
      <c r="J140" s="2"/>
      <c r="K140" s="2">
        <f>K139*(1+$C$44*IF(ISERROR(VLOOKUP(C140/12,#REF!,1,FALSE)),0,1))</f>
        <v>259000</v>
      </c>
      <c r="L140" s="2">
        <f>L139*(1+$C$44*IF(ISERROR(VLOOKUP(C140/12,#REF!,1,FALSE)),0,1))</f>
        <v>857.11999999999989</v>
      </c>
      <c r="M140" s="2">
        <f t="shared" si="26"/>
        <v>-12.930000000000177</v>
      </c>
      <c r="N140" s="2">
        <f t="shared" si="27"/>
        <v>-137.17769844515561</v>
      </c>
      <c r="O140" s="2">
        <f>IF(ISERROR(VLOOKUP(C140/12,#REF!,1,FALSE)),0,1)*SUM(N129:N140)*$C$66</f>
        <v>0</v>
      </c>
      <c r="P140" s="2">
        <f t="shared" si="28"/>
        <v>0</v>
      </c>
      <c r="Q140" s="2">
        <f t="shared" si="33"/>
        <v>-445.71885509028596</v>
      </c>
      <c r="R140" s="2">
        <f t="shared" si="29"/>
        <v>5248.0624017356895</v>
      </c>
      <c r="S140" s="2">
        <f t="shared" si="34"/>
        <v>-24751.937598264311</v>
      </c>
      <c r="T140" s="7">
        <f t="shared" si="30"/>
        <v>2.0262789195890692E-2</v>
      </c>
      <c r="U140" s="7">
        <f t="shared" si="39"/>
        <v>-0.45951906738291637</v>
      </c>
    </row>
    <row r="141" spans="2:21" x14ac:dyDescent="0.3">
      <c r="B141" s="2" t="str">
        <f t="shared" si="24"/>
        <v/>
      </c>
      <c r="C141" s="4">
        <f t="shared" si="35"/>
        <v>35</v>
      </c>
      <c r="D141" s="40">
        <f t="shared" si="31"/>
        <v>2.9166666666666665</v>
      </c>
      <c r="E141" s="2">
        <f t="shared" si="32"/>
        <v>253306.21874317402</v>
      </c>
      <c r="F141" s="2">
        <f t="shared" si="36"/>
        <v>870.05000000000007</v>
      </c>
      <c r="G141" s="2">
        <f t="shared" si="37"/>
        <v>633.26554685793496</v>
      </c>
      <c r="H141" s="2">
        <f t="shared" si="38"/>
        <v>236.7844531420651</v>
      </c>
      <c r="I141" s="2">
        <f t="shared" si="25"/>
        <v>253069.43429003196</v>
      </c>
      <c r="J141" s="2"/>
      <c r="K141" s="2">
        <f>K140*(1+$C$44*IF(ISERROR(VLOOKUP(C141/12,#REF!,1,FALSE)),0,1))</f>
        <v>259000</v>
      </c>
      <c r="L141" s="2">
        <f>L140*(1+$C$44*IF(ISERROR(VLOOKUP(C141/12,#REF!,1,FALSE)),0,1))</f>
        <v>857.11999999999989</v>
      </c>
      <c r="M141" s="2">
        <f t="shared" si="26"/>
        <v>-12.930000000000177</v>
      </c>
      <c r="N141" s="2">
        <f t="shared" si="27"/>
        <v>-136.58721352460174</v>
      </c>
      <c r="O141" s="2">
        <f>IF(ISERROR(VLOOKUP(C141/12,#REF!,1,FALSE)),0,1)*SUM(N130:N141)*$C$66</f>
        <v>0</v>
      </c>
      <c r="P141" s="2">
        <f t="shared" si="28"/>
        <v>0</v>
      </c>
      <c r="Q141" s="2">
        <f t="shared" si="33"/>
        <v>-459.020287469528</v>
      </c>
      <c r="R141" s="2">
        <f t="shared" si="29"/>
        <v>5471.5454224985151</v>
      </c>
      <c r="S141" s="2">
        <f t="shared" si="34"/>
        <v>-24528.454577501485</v>
      </c>
      <c r="T141" s="7">
        <f t="shared" si="30"/>
        <v>2.1125658001924768E-2</v>
      </c>
      <c r="U141" s="7">
        <f t="shared" si="39"/>
        <v>-0.44201218430665024</v>
      </c>
    </row>
    <row r="142" spans="2:21" x14ac:dyDescent="0.3">
      <c r="B142" s="2" t="str">
        <f t="shared" si="24"/>
        <v/>
      </c>
      <c r="C142" s="4">
        <f t="shared" si="35"/>
        <v>36</v>
      </c>
      <c r="D142" s="40">
        <f t="shared" si="31"/>
        <v>3</v>
      </c>
      <c r="E142" s="2">
        <f t="shared" si="32"/>
        <v>253069.43429003196</v>
      </c>
      <c r="F142" s="2">
        <f t="shared" si="36"/>
        <v>870.05000000000007</v>
      </c>
      <c r="G142" s="2">
        <f t="shared" si="37"/>
        <v>632.67358572507987</v>
      </c>
      <c r="H142" s="2">
        <f t="shared" si="38"/>
        <v>237.37641427492019</v>
      </c>
      <c r="I142" s="2">
        <f t="shared" si="25"/>
        <v>252832.05787575705</v>
      </c>
      <c r="J142" s="2"/>
      <c r="K142" s="2">
        <f>K141*(1+$C$44*IF(ISERROR(VLOOKUP(C142/12,#REF!,1,FALSE)),0,1))</f>
        <v>259000</v>
      </c>
      <c r="L142" s="2">
        <f>L141*(1+$C$44*IF(ISERROR(VLOOKUP(C142/12,#REF!,1,FALSE)),0,1))</f>
        <v>857.11999999999989</v>
      </c>
      <c r="M142" s="2">
        <f t="shared" si="26"/>
        <v>-12.930000000000177</v>
      </c>
      <c r="N142" s="2">
        <f t="shared" si="27"/>
        <v>-135.99525239174665</v>
      </c>
      <c r="O142" s="2">
        <f>IF(ISERROR(VLOOKUP(C142/12,#REF!,1,FALSE)),0,1)*SUM(N131:N142)*$C$66</f>
        <v>0</v>
      </c>
      <c r="P142" s="2">
        <f t="shared" si="28"/>
        <v>0</v>
      </c>
      <c r="Q142" s="2">
        <f t="shared" si="33"/>
        <v>-472.33280437575274</v>
      </c>
      <c r="R142" s="2">
        <f t="shared" si="29"/>
        <v>5695.6093198671879</v>
      </c>
      <c r="S142" s="2">
        <f t="shared" si="34"/>
        <v>-24304.390680132812</v>
      </c>
      <c r="T142" s="7">
        <f t="shared" si="30"/>
        <v>2.1990769574776785E-2</v>
      </c>
      <c r="U142" s="7">
        <f t="shared" si="39"/>
        <v>-0.42525794153308605</v>
      </c>
    </row>
    <row r="143" spans="2:21" x14ac:dyDescent="0.3">
      <c r="B143" s="2" t="str">
        <f t="shared" si="24"/>
        <v/>
      </c>
      <c r="C143" s="4">
        <f t="shared" si="35"/>
        <v>37</v>
      </c>
      <c r="D143" s="40">
        <f t="shared" si="31"/>
        <v>3.0833333333333335</v>
      </c>
      <c r="E143" s="2">
        <f t="shared" si="32"/>
        <v>252832.05787575705</v>
      </c>
      <c r="F143" s="2">
        <f t="shared" si="36"/>
        <v>870.05000000000007</v>
      </c>
      <c r="G143" s="2">
        <f t="shared" si="37"/>
        <v>632.08014468939257</v>
      </c>
      <c r="H143" s="2">
        <f t="shared" si="38"/>
        <v>237.9698553106075</v>
      </c>
      <c r="I143" s="2">
        <f t="shared" si="25"/>
        <v>252594.08802044645</v>
      </c>
      <c r="J143" s="2"/>
      <c r="K143" s="2">
        <f>K142*(1+$C$44*IF(ISERROR(VLOOKUP(C143/12,#REF!,1,FALSE)),0,1))</f>
        <v>259000</v>
      </c>
      <c r="L143" s="2">
        <f>L142*(1+$C$44*IF(ISERROR(VLOOKUP(C143/12,#REF!,1,FALSE)),0,1))</f>
        <v>857.11999999999989</v>
      </c>
      <c r="M143" s="2">
        <f t="shared" si="26"/>
        <v>-12.930000000000177</v>
      </c>
      <c r="N143" s="2">
        <f t="shared" si="27"/>
        <v>-135.40181135605934</v>
      </c>
      <c r="O143" s="2">
        <f>IF(ISERROR(VLOOKUP(C143/12,#REF!,1,FALSE)),0,1)*SUM(N132:N143)*$C$66</f>
        <v>0</v>
      </c>
      <c r="P143" s="2">
        <f t="shared" si="28"/>
        <v>0</v>
      </c>
      <c r="Q143" s="2">
        <f t="shared" si="33"/>
        <v>-485.656415046066</v>
      </c>
      <c r="R143" s="2">
        <f t="shared" si="29"/>
        <v>5920.2555645074754</v>
      </c>
      <c r="S143" s="2">
        <f t="shared" si="34"/>
        <v>-24079.744435492525</v>
      </c>
      <c r="T143" s="7">
        <f t="shared" si="30"/>
        <v>2.2858129592692955E-2</v>
      </c>
      <c r="U143" s="7">
        <f t="shared" si="39"/>
        <v>-0.40922454515737572</v>
      </c>
    </row>
    <row r="144" spans="2:21" x14ac:dyDescent="0.3">
      <c r="B144" s="2" t="str">
        <f t="shared" si="24"/>
        <v/>
      </c>
      <c r="C144" s="4">
        <f t="shared" si="35"/>
        <v>38</v>
      </c>
      <c r="D144" s="40">
        <f t="shared" si="31"/>
        <v>3.1666666666666665</v>
      </c>
      <c r="E144" s="2">
        <f t="shared" si="32"/>
        <v>252594.08802044645</v>
      </c>
      <c r="F144" s="2">
        <f t="shared" si="36"/>
        <v>870.05000000000007</v>
      </c>
      <c r="G144" s="2">
        <f t="shared" si="37"/>
        <v>631.48522005111613</v>
      </c>
      <c r="H144" s="2">
        <f t="shared" si="38"/>
        <v>238.56477994888394</v>
      </c>
      <c r="I144" s="2">
        <f t="shared" si="25"/>
        <v>252355.52324049757</v>
      </c>
      <c r="J144" s="2"/>
      <c r="K144" s="2">
        <f>K143*(1+$C$44*IF(ISERROR(VLOOKUP(C144/12,#REF!,1,FALSE)),0,1))</f>
        <v>259000</v>
      </c>
      <c r="L144" s="2">
        <f>L143*(1+$C$44*IF(ISERROR(VLOOKUP(C144/12,#REF!,1,FALSE)),0,1))</f>
        <v>857.11999999999989</v>
      </c>
      <c r="M144" s="2">
        <f t="shared" si="26"/>
        <v>-12.930000000000177</v>
      </c>
      <c r="N144" s="2">
        <f t="shared" si="27"/>
        <v>-134.8068867177829</v>
      </c>
      <c r="O144" s="2">
        <f>IF(ISERROR(VLOOKUP(C144/12,#REF!,1,FALSE)),0,1)*SUM(N133:N144)*$C$66</f>
        <v>0</v>
      </c>
      <c r="P144" s="2">
        <f t="shared" si="28"/>
        <v>0</v>
      </c>
      <c r="Q144" s="2">
        <f t="shared" si="33"/>
        <v>-498.99112872527121</v>
      </c>
      <c r="R144" s="2">
        <f t="shared" si="29"/>
        <v>6145.4856307771697</v>
      </c>
      <c r="S144" s="2">
        <f t="shared" si="34"/>
        <v>-23854.51436922283</v>
      </c>
      <c r="T144" s="7">
        <f t="shared" si="30"/>
        <v>2.37277437481744E-2</v>
      </c>
      <c r="U144" s="7">
        <f t="shared" si="39"/>
        <v>-0.3938802908546426</v>
      </c>
    </row>
    <row r="145" spans="2:21" x14ac:dyDescent="0.3">
      <c r="B145" s="2" t="str">
        <f t="shared" si="24"/>
        <v/>
      </c>
      <c r="C145" s="4">
        <f t="shared" si="35"/>
        <v>39</v>
      </c>
      <c r="D145" s="40">
        <f t="shared" si="31"/>
        <v>3.25</v>
      </c>
      <c r="E145" s="2">
        <f t="shared" si="32"/>
        <v>252355.52324049757</v>
      </c>
      <c r="F145" s="2">
        <f t="shared" si="36"/>
        <v>870.05000000000007</v>
      </c>
      <c r="G145" s="2">
        <f t="shared" si="37"/>
        <v>630.88880810124385</v>
      </c>
      <c r="H145" s="2">
        <f t="shared" si="38"/>
        <v>239.16119189875621</v>
      </c>
      <c r="I145" s="2">
        <f t="shared" si="25"/>
        <v>252116.36204859882</v>
      </c>
      <c r="J145" s="2"/>
      <c r="K145" s="2">
        <f>K144*(1+$C$44*IF(ISERROR(VLOOKUP(C145/12,#REF!,1,FALSE)),0,1))</f>
        <v>259000</v>
      </c>
      <c r="L145" s="2">
        <f>L144*(1+$C$44*IF(ISERROR(VLOOKUP(C145/12,#REF!,1,FALSE)),0,1))</f>
        <v>857.11999999999989</v>
      </c>
      <c r="M145" s="2">
        <f t="shared" si="26"/>
        <v>-12.930000000000177</v>
      </c>
      <c r="N145" s="2">
        <f t="shared" si="27"/>
        <v>-134.21047476791063</v>
      </c>
      <c r="O145" s="2">
        <f>IF(ISERROR(VLOOKUP(C145/12,#REF!,1,FALSE)),0,1)*SUM(N134:N145)*$C$66</f>
        <v>0</v>
      </c>
      <c r="P145" s="2">
        <f t="shared" si="28"/>
        <v>0</v>
      </c>
      <c r="Q145" s="2">
        <f t="shared" si="33"/>
        <v>-512.33695466587574</v>
      </c>
      <c r="R145" s="2">
        <f t="shared" si="29"/>
        <v>6371.3009967353137</v>
      </c>
      <c r="S145" s="2">
        <f t="shared" si="34"/>
        <v>-23628.699003264686</v>
      </c>
      <c r="T145" s="7">
        <f t="shared" si="30"/>
        <v>2.4599617748012795E-2</v>
      </c>
      <c r="U145" s="7">
        <f t="shared" si="39"/>
        <v>-0.37919392318983636</v>
      </c>
    </row>
    <row r="146" spans="2:21" x14ac:dyDescent="0.3">
      <c r="B146" s="2" t="str">
        <f t="shared" si="24"/>
        <v/>
      </c>
      <c r="C146" s="4">
        <f t="shared" si="35"/>
        <v>40</v>
      </c>
      <c r="D146" s="40">
        <f t="shared" si="31"/>
        <v>3.3333333333333335</v>
      </c>
      <c r="E146" s="2">
        <f t="shared" si="32"/>
        <v>252116.36204859882</v>
      </c>
      <c r="F146" s="2">
        <f t="shared" si="36"/>
        <v>870.05000000000007</v>
      </c>
      <c r="G146" s="2">
        <f t="shared" si="37"/>
        <v>630.29090512149708</v>
      </c>
      <c r="H146" s="2">
        <f t="shared" si="38"/>
        <v>239.75909487850299</v>
      </c>
      <c r="I146" s="2">
        <f t="shared" si="25"/>
        <v>251876.60295372031</v>
      </c>
      <c r="J146" s="2"/>
      <c r="K146" s="2">
        <f>K145*(1+$C$44*IF(ISERROR(VLOOKUP(C146/12,#REF!,1,FALSE)),0,1))</f>
        <v>259000</v>
      </c>
      <c r="L146" s="2">
        <f>L145*(1+$C$44*IF(ISERROR(VLOOKUP(C146/12,#REF!,1,FALSE)),0,1))</f>
        <v>857.11999999999989</v>
      </c>
      <c r="M146" s="2">
        <f t="shared" si="26"/>
        <v>-12.930000000000177</v>
      </c>
      <c r="N146" s="2">
        <f t="shared" si="27"/>
        <v>-133.61257178816385</v>
      </c>
      <c r="O146" s="2">
        <f>IF(ISERROR(VLOOKUP(C146/12,#REF!,1,FALSE)),0,1)*SUM(N135:N146)*$C$66</f>
        <v>0</v>
      </c>
      <c r="P146" s="2">
        <f t="shared" si="28"/>
        <v>0</v>
      </c>
      <c r="Q146" s="2">
        <f t="shared" si="33"/>
        <v>-525.69390212809742</v>
      </c>
      <c r="R146" s="2">
        <f t="shared" si="29"/>
        <v>6597.703144151601</v>
      </c>
      <c r="S146" s="2">
        <f t="shared" si="34"/>
        <v>-23402.296855848399</v>
      </c>
      <c r="T146" s="7">
        <f t="shared" si="30"/>
        <v>2.5473757313326646E-2</v>
      </c>
      <c r="U146" s="7">
        <f t="shared" si="39"/>
        <v>-0.36513489802880372</v>
      </c>
    </row>
    <row r="147" spans="2:21" x14ac:dyDescent="0.3">
      <c r="B147" s="2" t="str">
        <f t="shared" si="24"/>
        <v/>
      </c>
      <c r="C147" s="4">
        <f t="shared" si="35"/>
        <v>41</v>
      </c>
      <c r="D147" s="40">
        <f t="shared" si="31"/>
        <v>3.4166666666666665</v>
      </c>
      <c r="E147" s="2">
        <f t="shared" si="32"/>
        <v>251876.60295372031</v>
      </c>
      <c r="F147" s="2">
        <f t="shared" si="36"/>
        <v>870.05000000000007</v>
      </c>
      <c r="G147" s="2">
        <f t="shared" si="37"/>
        <v>629.69150738430073</v>
      </c>
      <c r="H147" s="2">
        <f t="shared" si="38"/>
        <v>240.35849261569933</v>
      </c>
      <c r="I147" s="2">
        <f t="shared" si="25"/>
        <v>251636.24446110462</v>
      </c>
      <c r="J147" s="2"/>
      <c r="K147" s="2">
        <f>K146*(1+$C$44*IF(ISERROR(VLOOKUP(C147/12,#REF!,1,FALSE)),0,1))</f>
        <v>259000</v>
      </c>
      <c r="L147" s="2">
        <f>L146*(1+$C$44*IF(ISERROR(VLOOKUP(C147/12,#REF!,1,FALSE)),0,1))</f>
        <v>857.11999999999989</v>
      </c>
      <c r="M147" s="2">
        <f t="shared" si="26"/>
        <v>-12.930000000000177</v>
      </c>
      <c r="N147" s="2">
        <f t="shared" si="27"/>
        <v>-133.01317405096751</v>
      </c>
      <c r="O147" s="2">
        <f>IF(ISERROR(VLOOKUP(C147/12,#REF!,1,FALSE)),0,1)*SUM(N136:N147)*$C$66</f>
        <v>0</v>
      </c>
      <c r="P147" s="2">
        <f t="shared" si="28"/>
        <v>0</v>
      </c>
      <c r="Q147" s="2">
        <f t="shared" si="33"/>
        <v>-539.06198037987099</v>
      </c>
      <c r="R147" s="2">
        <f t="shared" si="29"/>
        <v>6824.6935585155152</v>
      </c>
      <c r="S147" s="2">
        <f t="shared" si="34"/>
        <v>-23175.306441484485</v>
      </c>
      <c r="T147" s="7">
        <f t="shared" si="30"/>
        <v>2.6350168179596584E-2</v>
      </c>
      <c r="U147" s="7">
        <f t="shared" si="39"/>
        <v>-0.35167356935425376</v>
      </c>
    </row>
    <row r="148" spans="2:21" x14ac:dyDescent="0.3">
      <c r="B148" s="2" t="str">
        <f t="shared" si="24"/>
        <v/>
      </c>
      <c r="C148" s="4">
        <f t="shared" si="35"/>
        <v>42</v>
      </c>
      <c r="D148" s="40">
        <f t="shared" si="31"/>
        <v>3.5</v>
      </c>
      <c r="E148" s="2">
        <f t="shared" si="32"/>
        <v>251636.24446110462</v>
      </c>
      <c r="F148" s="2">
        <f t="shared" si="36"/>
        <v>870.05000000000007</v>
      </c>
      <c r="G148" s="2">
        <f t="shared" si="37"/>
        <v>629.09061115276154</v>
      </c>
      <c r="H148" s="2">
        <f t="shared" si="38"/>
        <v>240.95938884723853</v>
      </c>
      <c r="I148" s="2">
        <f t="shared" si="25"/>
        <v>251395.28507225739</v>
      </c>
      <c r="J148" s="2"/>
      <c r="K148" s="2">
        <f>K147*(1+$C$44*IF(ISERROR(VLOOKUP(C148/12,#REF!,1,FALSE)),0,1))</f>
        <v>259000</v>
      </c>
      <c r="L148" s="2">
        <f>L147*(1+$C$44*IF(ISERROR(VLOOKUP(C148/12,#REF!,1,FALSE)),0,1))</f>
        <v>857.11999999999989</v>
      </c>
      <c r="M148" s="2">
        <f t="shared" si="26"/>
        <v>-12.930000000000177</v>
      </c>
      <c r="N148" s="2">
        <f t="shared" si="27"/>
        <v>-132.41227781942831</v>
      </c>
      <c r="O148" s="2">
        <f>IF(ISERROR(VLOOKUP(C148/12,#REF!,1,FALSE)),0,1)*SUM(N137:N148)*$C$66</f>
        <v>0</v>
      </c>
      <c r="P148" s="2">
        <f t="shared" si="28"/>
        <v>0</v>
      </c>
      <c r="Q148" s="2">
        <f t="shared" si="33"/>
        <v>-552.44119869685437</v>
      </c>
      <c r="R148" s="2">
        <f t="shared" si="29"/>
        <v>7052.273729045759</v>
      </c>
      <c r="S148" s="2">
        <f t="shared" si="34"/>
        <v>-22947.726270954241</v>
      </c>
      <c r="T148" s="7">
        <f t="shared" si="30"/>
        <v>2.7228856096701771E-2</v>
      </c>
      <c r="U148" s="7">
        <f t="shared" si="39"/>
        <v>-0.33878131733226236</v>
      </c>
    </row>
    <row r="149" spans="2:21" x14ac:dyDescent="0.3">
      <c r="B149" s="2" t="str">
        <f t="shared" si="24"/>
        <v/>
      </c>
      <c r="C149" s="4">
        <f t="shared" si="35"/>
        <v>43</v>
      </c>
      <c r="D149" s="40">
        <f t="shared" si="31"/>
        <v>3.5833333333333335</v>
      </c>
      <c r="E149" s="2">
        <f t="shared" si="32"/>
        <v>251395.28507225739</v>
      </c>
      <c r="F149" s="2">
        <f t="shared" si="36"/>
        <v>870.05000000000007</v>
      </c>
      <c r="G149" s="2">
        <f t="shared" si="37"/>
        <v>628.48821268064341</v>
      </c>
      <c r="H149" s="2">
        <f t="shared" si="38"/>
        <v>241.56178731935665</v>
      </c>
      <c r="I149" s="2">
        <f t="shared" si="25"/>
        <v>251153.72328493802</v>
      </c>
      <c r="J149" s="2"/>
      <c r="K149" s="2">
        <f>K148*(1+$C$44*IF(ISERROR(VLOOKUP(C149/12,#REF!,1,FALSE)),0,1))</f>
        <v>259000</v>
      </c>
      <c r="L149" s="2">
        <f>L148*(1+$C$44*IF(ISERROR(VLOOKUP(C149/12,#REF!,1,FALSE)),0,1))</f>
        <v>857.11999999999989</v>
      </c>
      <c r="M149" s="2">
        <f t="shared" si="26"/>
        <v>-12.930000000000177</v>
      </c>
      <c r="N149" s="2">
        <f t="shared" si="27"/>
        <v>-131.80987934731019</v>
      </c>
      <c r="O149" s="2">
        <f>IF(ISERROR(VLOOKUP(C149/12,#REF!,1,FALSE)),0,1)*SUM(N138:N149)*$C$66</f>
        <v>0</v>
      </c>
      <c r="P149" s="2">
        <f t="shared" si="28"/>
        <v>0</v>
      </c>
      <c r="Q149" s="2">
        <f t="shared" si="33"/>
        <v>-565.83156636243518</v>
      </c>
      <c r="R149" s="2">
        <f t="shared" si="29"/>
        <v>7280.4451486995385</v>
      </c>
      <c r="S149" s="2">
        <f t="shared" si="34"/>
        <v>-22719.554851300461</v>
      </c>
      <c r="T149" s="7">
        <f t="shared" si="30"/>
        <v>2.8109826828955749E-2</v>
      </c>
      <c r="U149" s="7">
        <f t="shared" si="39"/>
        <v>-0.32643063093393565</v>
      </c>
    </row>
    <row r="150" spans="2:21" x14ac:dyDescent="0.3">
      <c r="B150" s="2" t="str">
        <f t="shared" si="24"/>
        <v/>
      </c>
      <c r="C150" s="4">
        <f t="shared" si="35"/>
        <v>44</v>
      </c>
      <c r="D150" s="40">
        <f t="shared" si="31"/>
        <v>3.6666666666666665</v>
      </c>
      <c r="E150" s="2">
        <f t="shared" si="32"/>
        <v>251153.72328493802</v>
      </c>
      <c r="F150" s="2">
        <f t="shared" si="36"/>
        <v>870.05000000000007</v>
      </c>
      <c r="G150" s="2">
        <f t="shared" si="37"/>
        <v>627.88430821234499</v>
      </c>
      <c r="H150" s="2">
        <f t="shared" si="38"/>
        <v>242.16569178765508</v>
      </c>
      <c r="I150" s="2">
        <f t="shared" si="25"/>
        <v>250911.55759315036</v>
      </c>
      <c r="J150" s="2"/>
      <c r="K150" s="2">
        <f>K149*(1+$C$44*IF(ISERROR(VLOOKUP(C150/12,#REF!,1,FALSE)),0,1))</f>
        <v>259000</v>
      </c>
      <c r="L150" s="2">
        <f>L149*(1+$C$44*IF(ISERROR(VLOOKUP(C150/12,#REF!,1,FALSE)),0,1))</f>
        <v>857.11999999999989</v>
      </c>
      <c r="M150" s="2">
        <f t="shared" si="26"/>
        <v>-12.930000000000177</v>
      </c>
      <c r="N150" s="2">
        <f t="shared" si="27"/>
        <v>-131.20597487901176</v>
      </c>
      <c r="O150" s="2">
        <f>IF(ISERROR(VLOOKUP(C150/12,#REF!,1,FALSE)),0,1)*SUM(N139:N150)*$C$66</f>
        <v>0</v>
      </c>
      <c r="P150" s="2">
        <f t="shared" si="28"/>
        <v>0</v>
      </c>
      <c r="Q150" s="2">
        <f t="shared" si="33"/>
        <v>-579.23309266773731</v>
      </c>
      <c r="R150" s="2">
        <f t="shared" si="29"/>
        <v>7509.2093141819059</v>
      </c>
      <c r="S150" s="2">
        <f t="shared" si="34"/>
        <v>-22490.790685818094</v>
      </c>
      <c r="T150" s="7">
        <f t="shared" si="30"/>
        <v>2.8993086155142494E-2</v>
      </c>
      <c r="U150" s="7">
        <f t="shared" si="39"/>
        <v>-0.31459515560798401</v>
      </c>
    </row>
    <row r="151" spans="2:21" x14ac:dyDescent="0.3">
      <c r="B151" s="2" t="str">
        <f t="shared" si="24"/>
        <v/>
      </c>
      <c r="C151" s="4">
        <f t="shared" si="35"/>
        <v>45</v>
      </c>
      <c r="D151" s="40">
        <f t="shared" si="31"/>
        <v>3.75</v>
      </c>
      <c r="E151" s="2">
        <f t="shared" si="32"/>
        <v>250911.55759315036</v>
      </c>
      <c r="F151" s="2">
        <f t="shared" si="36"/>
        <v>870.05000000000007</v>
      </c>
      <c r="G151" s="2">
        <f t="shared" si="37"/>
        <v>627.27889398287584</v>
      </c>
      <c r="H151" s="2">
        <f t="shared" si="38"/>
        <v>242.77110601712423</v>
      </c>
      <c r="I151" s="2">
        <f t="shared" si="25"/>
        <v>250668.78648713324</v>
      </c>
      <c r="J151" s="2"/>
      <c r="K151" s="2">
        <f>K150*(1+$C$44*IF(ISERROR(VLOOKUP(C151/12,#REF!,1,FALSE)),0,1))</f>
        <v>259000</v>
      </c>
      <c r="L151" s="2">
        <f>L150*(1+$C$44*IF(ISERROR(VLOOKUP(C151/12,#REF!,1,FALSE)),0,1))</f>
        <v>857.11999999999989</v>
      </c>
      <c r="M151" s="2">
        <f t="shared" si="26"/>
        <v>-12.930000000000177</v>
      </c>
      <c r="N151" s="2">
        <f t="shared" si="27"/>
        <v>-130.60056064954262</v>
      </c>
      <c r="O151" s="2">
        <f>IF(ISERROR(VLOOKUP(C151/12,#REF!,1,FALSE)),0,1)*SUM(N140:N151)*$C$66</f>
        <v>0</v>
      </c>
      <c r="P151" s="2">
        <f t="shared" si="28"/>
        <v>0</v>
      </c>
      <c r="Q151" s="2">
        <f t="shared" si="33"/>
        <v>-592.64578691162717</v>
      </c>
      <c r="R151" s="2">
        <f t="shared" si="29"/>
        <v>7738.5677259551303</v>
      </c>
      <c r="S151" s="2">
        <f t="shared" si="34"/>
        <v>-22261.43227404487</v>
      </c>
      <c r="T151" s="7">
        <f t="shared" si="30"/>
        <v>2.9878639868552628E-2</v>
      </c>
      <c r="U151" s="7">
        <f t="shared" ref="U151:U171" si="40">IF(R151&lt;0,"n.a.",((R151/$C$33)^(1/D151))-1)</f>
        <v>-0.30324971427391179</v>
      </c>
    </row>
    <row r="152" spans="2:21" x14ac:dyDescent="0.3">
      <c r="B152" s="2" t="str">
        <f t="shared" si="24"/>
        <v/>
      </c>
      <c r="C152" s="4">
        <f t="shared" si="35"/>
        <v>46</v>
      </c>
      <c r="D152" s="40">
        <f t="shared" si="31"/>
        <v>3.8333333333333335</v>
      </c>
      <c r="E152" s="2">
        <f t="shared" si="32"/>
        <v>250668.78648713324</v>
      </c>
      <c r="F152" s="2">
        <f t="shared" si="36"/>
        <v>870.05000000000007</v>
      </c>
      <c r="G152" s="2">
        <f t="shared" si="37"/>
        <v>626.67196621783307</v>
      </c>
      <c r="H152" s="2">
        <f t="shared" si="38"/>
        <v>243.37803378216699</v>
      </c>
      <c r="I152" s="2">
        <f t="shared" si="25"/>
        <v>250425.40845335106</v>
      </c>
      <c r="J152" s="2"/>
      <c r="K152" s="2">
        <f>K151*(1+$C$44*IF(ISERROR(VLOOKUP(C152/12,#REF!,1,FALSE)),0,1))</f>
        <v>259000</v>
      </c>
      <c r="L152" s="2">
        <f>L151*(1+$C$44*IF(ISERROR(VLOOKUP(C152/12,#REF!,1,FALSE)),0,1))</f>
        <v>857.11999999999989</v>
      </c>
      <c r="M152" s="2">
        <f t="shared" si="26"/>
        <v>-12.930000000000177</v>
      </c>
      <c r="N152" s="2">
        <f t="shared" si="27"/>
        <v>-129.99363288449985</v>
      </c>
      <c r="O152" s="2">
        <f>IF(ISERROR(VLOOKUP(C152/12,#REF!,1,FALSE)),0,1)*SUM(N141:N152)*$C$66</f>
        <v>0</v>
      </c>
      <c r="P152" s="2">
        <f t="shared" si="28"/>
        <v>0</v>
      </c>
      <c r="Q152" s="2">
        <f t="shared" si="33"/>
        <v>-606.0696584007203</v>
      </c>
      <c r="R152" s="2">
        <f t="shared" si="29"/>
        <v>7968.521888248215</v>
      </c>
      <c r="S152" s="2">
        <f t="shared" si="34"/>
        <v>-22031.478111751785</v>
      </c>
      <c r="T152" s="7">
        <f t="shared" si="30"/>
        <v>3.0766493777020135E-2</v>
      </c>
      <c r="U152" s="7">
        <f t="shared" si="40"/>
        <v>-0.29237030814234277</v>
      </c>
    </row>
    <row r="153" spans="2:21" x14ac:dyDescent="0.3">
      <c r="B153" s="2" t="str">
        <f t="shared" si="24"/>
        <v/>
      </c>
      <c r="C153" s="4">
        <f t="shared" si="35"/>
        <v>47</v>
      </c>
      <c r="D153" s="40">
        <f t="shared" si="31"/>
        <v>3.9166666666666665</v>
      </c>
      <c r="E153" s="2">
        <f t="shared" si="32"/>
        <v>250425.40845335106</v>
      </c>
      <c r="F153" s="2">
        <f t="shared" si="36"/>
        <v>870.05000000000007</v>
      </c>
      <c r="G153" s="2">
        <f t="shared" si="37"/>
        <v>626.06352113337766</v>
      </c>
      <c r="H153" s="2">
        <f t="shared" si="38"/>
        <v>243.98647886662241</v>
      </c>
      <c r="I153" s="2">
        <f t="shared" si="25"/>
        <v>250181.42197448443</v>
      </c>
      <c r="J153" s="2"/>
      <c r="K153" s="2">
        <f>K152*(1+$C$44*IF(ISERROR(VLOOKUP(C153/12,#REF!,1,FALSE)),0,1))</f>
        <v>259000</v>
      </c>
      <c r="L153" s="2">
        <f>L152*(1+$C$44*IF(ISERROR(VLOOKUP(C153/12,#REF!,1,FALSE)),0,1))</f>
        <v>857.11999999999989</v>
      </c>
      <c r="M153" s="2">
        <f t="shared" si="26"/>
        <v>-12.930000000000177</v>
      </c>
      <c r="N153" s="2">
        <f t="shared" si="27"/>
        <v>-129.38518780004443</v>
      </c>
      <c r="O153" s="2">
        <f>IF(ISERROR(VLOOKUP(C153/12,#REF!,1,FALSE)),0,1)*SUM(N142:N153)*$C$66</f>
        <v>0</v>
      </c>
      <c r="P153" s="2">
        <f t="shared" si="28"/>
        <v>0</v>
      </c>
      <c r="Q153" s="2">
        <f t="shared" si="33"/>
        <v>-619.50471644938773</v>
      </c>
      <c r="R153" s="2">
        <f t="shared" si="29"/>
        <v>8199.0733090661815</v>
      </c>
      <c r="S153" s="2">
        <f t="shared" si="34"/>
        <v>-21800.926690933818</v>
      </c>
      <c r="T153" s="7">
        <f t="shared" si="30"/>
        <v>3.1656653702958233E-2</v>
      </c>
      <c r="U153" s="7">
        <f t="shared" si="40"/>
        <v>-0.28193410247298045</v>
      </c>
    </row>
    <row r="154" spans="2:21" x14ac:dyDescent="0.3">
      <c r="B154" s="2" t="str">
        <f t="shared" si="24"/>
        <v/>
      </c>
      <c r="C154" s="4">
        <f t="shared" si="35"/>
        <v>48</v>
      </c>
      <c r="D154" s="40">
        <f t="shared" si="31"/>
        <v>4</v>
      </c>
      <c r="E154" s="2">
        <f t="shared" si="32"/>
        <v>250181.42197448443</v>
      </c>
      <c r="F154" s="2">
        <f t="shared" si="36"/>
        <v>870.05000000000007</v>
      </c>
      <c r="G154" s="2">
        <f t="shared" si="37"/>
        <v>625.45355493621105</v>
      </c>
      <c r="H154" s="2">
        <f t="shared" si="38"/>
        <v>244.59644506378902</v>
      </c>
      <c r="I154" s="2">
        <f t="shared" si="25"/>
        <v>249936.82552942063</v>
      </c>
      <c r="J154" s="2"/>
      <c r="K154" s="2">
        <f>K153*(1+$C$44*IF(ISERROR(VLOOKUP(C154/12,#REF!,1,FALSE)),0,1))</f>
        <v>259000</v>
      </c>
      <c r="L154" s="2">
        <f>L153*(1+$C$44*IF(ISERROR(VLOOKUP(C154/12,#REF!,1,FALSE)),0,1))</f>
        <v>857.11999999999989</v>
      </c>
      <c r="M154" s="2">
        <f t="shared" si="26"/>
        <v>-12.930000000000177</v>
      </c>
      <c r="N154" s="2">
        <f t="shared" si="27"/>
        <v>-128.77522160287782</v>
      </c>
      <c r="O154" s="2">
        <f>IF(ISERROR(VLOOKUP(C154/12,#REF!,1,FALSE)),0,1)*SUM(N143:N154)*$C$66</f>
        <v>0</v>
      </c>
      <c r="P154" s="2">
        <f t="shared" si="28"/>
        <v>0</v>
      </c>
      <c r="Q154" s="2">
        <f t="shared" si="33"/>
        <v>-632.95097037976234</v>
      </c>
      <c r="R154" s="2">
        <f t="shared" si="29"/>
        <v>8430.223500199616</v>
      </c>
      <c r="S154" s="2">
        <f t="shared" si="34"/>
        <v>-21569.776499800384</v>
      </c>
      <c r="T154" s="7">
        <f t="shared" si="30"/>
        <v>3.2549125483396203E-2</v>
      </c>
      <c r="U154" s="7">
        <f t="shared" si="40"/>
        <v>-0.27191940127563385</v>
      </c>
    </row>
    <row r="155" spans="2:21" x14ac:dyDescent="0.3">
      <c r="B155" s="2" t="str">
        <f t="shared" si="24"/>
        <v/>
      </c>
      <c r="C155" s="4">
        <f t="shared" si="35"/>
        <v>49</v>
      </c>
      <c r="D155" s="40">
        <f t="shared" si="31"/>
        <v>4.083333333333333</v>
      </c>
      <c r="E155" s="2">
        <f t="shared" si="32"/>
        <v>249936.82552942063</v>
      </c>
      <c r="F155" s="2">
        <f t="shared" si="36"/>
        <v>870.05000000000007</v>
      </c>
      <c r="G155" s="2">
        <f t="shared" si="37"/>
        <v>624.84206382355148</v>
      </c>
      <c r="H155" s="2">
        <f t="shared" si="38"/>
        <v>245.20793617644858</v>
      </c>
      <c r="I155" s="2">
        <f t="shared" si="25"/>
        <v>249691.61759324418</v>
      </c>
      <c r="J155" s="2"/>
      <c r="K155" s="2">
        <f>K154*(1+$C$44*IF(ISERROR(VLOOKUP(C155/12,#REF!,1,FALSE)),0,1))</f>
        <v>259000</v>
      </c>
      <c r="L155" s="2">
        <f>L154*(1+$C$44*IF(ISERROR(VLOOKUP(C155/12,#REF!,1,FALSE)),0,1))</f>
        <v>857.11999999999989</v>
      </c>
      <c r="M155" s="2">
        <f t="shared" si="26"/>
        <v>-12.930000000000177</v>
      </c>
      <c r="N155" s="2">
        <f t="shared" si="27"/>
        <v>-128.16373049021826</v>
      </c>
      <c r="O155" s="2">
        <f>IF(ISERROR(VLOOKUP(C155/12,#REF!,1,FALSE)),0,1)*SUM(N144:N155)*$C$66</f>
        <v>0</v>
      </c>
      <c r="P155" s="2">
        <f t="shared" si="28"/>
        <v>0</v>
      </c>
      <c r="Q155" s="2">
        <f t="shared" si="33"/>
        <v>-646.40842952174557</v>
      </c>
      <c r="R155" s="2">
        <f t="shared" si="29"/>
        <v>8661.973977234069</v>
      </c>
      <c r="S155" s="2">
        <f t="shared" si="34"/>
        <v>-21338.026022765931</v>
      </c>
      <c r="T155" s="7">
        <f t="shared" si="30"/>
        <v>3.3443914970015712E-2</v>
      </c>
      <c r="U155" s="7">
        <f t="shared" si="40"/>
        <v>-0.26230561408524611</v>
      </c>
    </row>
    <row r="156" spans="2:21" x14ac:dyDescent="0.3">
      <c r="B156" s="2" t="str">
        <f t="shared" si="24"/>
        <v/>
      </c>
      <c r="C156" s="4">
        <f t="shared" si="35"/>
        <v>50</v>
      </c>
      <c r="D156" s="40">
        <f t="shared" si="31"/>
        <v>4.166666666666667</v>
      </c>
      <c r="E156" s="2">
        <f t="shared" si="32"/>
        <v>249691.61759324418</v>
      </c>
      <c r="F156" s="2">
        <f t="shared" si="36"/>
        <v>870.05000000000007</v>
      </c>
      <c r="G156" s="2">
        <f t="shared" si="37"/>
        <v>624.2290439831105</v>
      </c>
      <c r="H156" s="2">
        <f t="shared" si="38"/>
        <v>245.82095601688957</v>
      </c>
      <c r="I156" s="2">
        <f t="shared" si="25"/>
        <v>249445.79663722729</v>
      </c>
      <c r="J156" s="2"/>
      <c r="K156" s="2">
        <f>K155*(1+$C$44*IF(ISERROR(VLOOKUP(C156/12,#REF!,1,FALSE)),0,1))</f>
        <v>259000</v>
      </c>
      <c r="L156" s="2">
        <f>L155*(1+$C$44*IF(ISERROR(VLOOKUP(C156/12,#REF!,1,FALSE)),0,1))</f>
        <v>857.11999999999989</v>
      </c>
      <c r="M156" s="2">
        <f t="shared" si="26"/>
        <v>-12.930000000000177</v>
      </c>
      <c r="N156" s="2">
        <f t="shared" si="27"/>
        <v>-127.55071064977727</v>
      </c>
      <c r="O156" s="2">
        <f>IF(ISERROR(VLOOKUP(C156/12,#REF!,1,FALSE)),0,1)*SUM(N145:N156)*$C$66</f>
        <v>0</v>
      </c>
      <c r="P156" s="2">
        <f t="shared" si="28"/>
        <v>0</v>
      </c>
      <c r="Q156" s="2">
        <f t="shared" si="33"/>
        <v>-659.87710321301381</v>
      </c>
      <c r="R156" s="2">
        <f t="shared" si="29"/>
        <v>8894.3262595596898</v>
      </c>
      <c r="S156" s="2">
        <f t="shared" si="34"/>
        <v>-21105.67374044031</v>
      </c>
      <c r="T156" s="7">
        <f t="shared" si="30"/>
        <v>3.4341028029187995E-2</v>
      </c>
      <c r="U156" s="7">
        <f t="shared" si="40"/>
        <v>-0.25307321724996779</v>
      </c>
    </row>
    <row r="157" spans="2:21" x14ac:dyDescent="0.3">
      <c r="B157" s="2" t="str">
        <f t="shared" si="24"/>
        <v/>
      </c>
      <c r="C157" s="4">
        <f t="shared" si="35"/>
        <v>51</v>
      </c>
      <c r="D157" s="40">
        <f t="shared" si="31"/>
        <v>4.25</v>
      </c>
      <c r="E157" s="2">
        <f t="shared" si="32"/>
        <v>249445.79663722729</v>
      </c>
      <c r="F157" s="2">
        <f t="shared" si="36"/>
        <v>870.05000000000007</v>
      </c>
      <c r="G157" s="2">
        <f t="shared" si="37"/>
        <v>623.61449159306824</v>
      </c>
      <c r="H157" s="2">
        <f t="shared" si="38"/>
        <v>246.43550840693183</v>
      </c>
      <c r="I157" s="2">
        <f t="shared" si="25"/>
        <v>249199.36112882037</v>
      </c>
      <c r="J157" s="2"/>
      <c r="K157" s="2">
        <f>K156*(1+$C$44*IF(ISERROR(VLOOKUP(C157/12,#REF!,1,FALSE)),0,1))</f>
        <v>259000</v>
      </c>
      <c r="L157" s="2">
        <f>L156*(1+$C$44*IF(ISERROR(VLOOKUP(C157/12,#REF!,1,FALSE)),0,1))</f>
        <v>857.11999999999989</v>
      </c>
      <c r="M157" s="2">
        <f t="shared" si="26"/>
        <v>-12.930000000000177</v>
      </c>
      <c r="N157" s="2">
        <f t="shared" si="27"/>
        <v>-126.93615825973501</v>
      </c>
      <c r="O157" s="2">
        <f>IF(ISERROR(VLOOKUP(C157/12,#REF!,1,FALSE)),0,1)*SUM(N146:N157)*$C$66</f>
        <v>0</v>
      </c>
      <c r="P157" s="2">
        <f t="shared" si="28"/>
        <v>0</v>
      </c>
      <c r="Q157" s="2">
        <f t="shared" si="33"/>
        <v>-673.35700079902472</v>
      </c>
      <c r="R157" s="2">
        <f t="shared" si="29"/>
        <v>9127.281870380597</v>
      </c>
      <c r="S157" s="2">
        <f t="shared" si="34"/>
        <v>-20872.718129619403</v>
      </c>
      <c r="T157" s="7">
        <f t="shared" si="30"/>
        <v>3.524047054201003E-2</v>
      </c>
      <c r="U157" s="7">
        <f t="shared" si="40"/>
        <v>-0.24420371162417243</v>
      </c>
    </row>
    <row r="158" spans="2:21" x14ac:dyDescent="0.3">
      <c r="B158" s="2" t="str">
        <f t="shared" si="24"/>
        <v/>
      </c>
      <c r="C158" s="4">
        <f t="shared" si="35"/>
        <v>52</v>
      </c>
      <c r="D158" s="40">
        <f t="shared" si="31"/>
        <v>4.333333333333333</v>
      </c>
      <c r="E158" s="2">
        <f t="shared" si="32"/>
        <v>249199.36112882037</v>
      </c>
      <c r="F158" s="2">
        <f t="shared" si="36"/>
        <v>870.05000000000007</v>
      </c>
      <c r="G158" s="2">
        <f t="shared" si="37"/>
        <v>622.99840282205093</v>
      </c>
      <c r="H158" s="2">
        <f t="shared" si="38"/>
        <v>247.05159717794913</v>
      </c>
      <c r="I158" s="2">
        <f t="shared" si="25"/>
        <v>248952.30953164242</v>
      </c>
      <c r="J158" s="2"/>
      <c r="K158" s="2">
        <f>K157*(1+$C$44*IF(ISERROR(VLOOKUP(C158/12,#REF!,1,FALSE)),0,1))</f>
        <v>259000</v>
      </c>
      <c r="L158" s="2">
        <f>L157*(1+$C$44*IF(ISERROR(VLOOKUP(C158/12,#REF!,1,FALSE)),0,1))</f>
        <v>857.11999999999989</v>
      </c>
      <c r="M158" s="2">
        <f t="shared" si="26"/>
        <v>-12.930000000000177</v>
      </c>
      <c r="N158" s="2">
        <f t="shared" si="27"/>
        <v>-126.32006948871771</v>
      </c>
      <c r="O158" s="2">
        <f>IF(ISERROR(VLOOKUP(C158/12,#REF!,1,FALSE)),0,1)*SUM(N147:N158)*$C$66</f>
        <v>0</v>
      </c>
      <c r="P158" s="2">
        <f t="shared" si="28"/>
        <v>0</v>
      </c>
      <c r="Q158" s="2">
        <f t="shared" si="33"/>
        <v>-686.84813163302397</v>
      </c>
      <c r="R158" s="2">
        <f t="shared" si="29"/>
        <v>9360.8423367245705</v>
      </c>
      <c r="S158" s="2">
        <f t="shared" si="34"/>
        <v>-20639.15766327543</v>
      </c>
      <c r="T158" s="7">
        <f t="shared" si="30"/>
        <v>3.6142248404341971E-2</v>
      </c>
      <c r="U158" s="7">
        <f t="shared" si="40"/>
        <v>-0.23567957812579798</v>
      </c>
    </row>
    <row r="159" spans="2:21" x14ac:dyDescent="0.3">
      <c r="B159" s="2" t="str">
        <f t="shared" si="24"/>
        <v/>
      </c>
      <c r="C159" s="4">
        <f t="shared" si="35"/>
        <v>53</v>
      </c>
      <c r="D159" s="40">
        <f t="shared" si="31"/>
        <v>4.416666666666667</v>
      </c>
      <c r="E159" s="2">
        <f t="shared" si="32"/>
        <v>248952.30953164242</v>
      </c>
      <c r="F159" s="2">
        <f t="shared" si="36"/>
        <v>870.05000000000007</v>
      </c>
      <c r="G159" s="2">
        <f t="shared" si="37"/>
        <v>622.38077382910603</v>
      </c>
      <c r="H159" s="2">
        <f t="shared" si="38"/>
        <v>247.66922617089404</v>
      </c>
      <c r="I159" s="2">
        <f t="shared" si="25"/>
        <v>248704.64030547152</v>
      </c>
      <c r="J159" s="2"/>
      <c r="K159" s="2">
        <f>K158*(1+$C$44*IF(ISERROR(VLOOKUP(C159/12,#REF!,1,FALSE)),0,1))</f>
        <v>259000</v>
      </c>
      <c r="L159" s="2">
        <f>L158*(1+$C$44*IF(ISERROR(VLOOKUP(C159/12,#REF!,1,FALSE)),0,1))</f>
        <v>857.11999999999989</v>
      </c>
      <c r="M159" s="2">
        <f t="shared" si="26"/>
        <v>-12.930000000000177</v>
      </c>
      <c r="N159" s="2">
        <f t="shared" si="27"/>
        <v>-125.70244049577281</v>
      </c>
      <c r="O159" s="2">
        <f>IF(ISERROR(VLOOKUP(C159/12,#REF!,1,FALSE)),0,1)*SUM(N148:N159)*$C$66</f>
        <v>0</v>
      </c>
      <c r="P159" s="2">
        <f t="shared" si="28"/>
        <v>0</v>
      </c>
      <c r="Q159" s="2">
        <f t="shared" si="33"/>
        <v>-700.3505050760516</v>
      </c>
      <c r="R159" s="2">
        <f t="shared" si="29"/>
        <v>9595.009189452423</v>
      </c>
      <c r="S159" s="2">
        <f t="shared" si="34"/>
        <v>-20404.990810547577</v>
      </c>
      <c r="T159" s="7">
        <f t="shared" si="30"/>
        <v>3.704636752684333E-2</v>
      </c>
      <c r="U159" s="7">
        <f t="shared" si="40"/>
        <v>-0.227484232275869</v>
      </c>
    </row>
    <row r="160" spans="2:21" x14ac:dyDescent="0.3">
      <c r="B160" s="2" t="str">
        <f t="shared" si="24"/>
        <v/>
      </c>
      <c r="C160" s="4">
        <f t="shared" si="35"/>
        <v>54</v>
      </c>
      <c r="D160" s="40">
        <f t="shared" si="31"/>
        <v>4.5</v>
      </c>
      <c r="E160" s="2">
        <f t="shared" si="32"/>
        <v>248704.64030547152</v>
      </c>
      <c r="F160" s="2">
        <f t="shared" si="36"/>
        <v>870.05000000000007</v>
      </c>
      <c r="G160" s="2">
        <f t="shared" si="37"/>
        <v>621.76160076367876</v>
      </c>
      <c r="H160" s="2">
        <f t="shared" si="38"/>
        <v>248.28839923632131</v>
      </c>
      <c r="I160" s="2">
        <f t="shared" si="25"/>
        <v>248456.35190623518</v>
      </c>
      <c r="J160" s="2"/>
      <c r="K160" s="2">
        <f>K159*(1+$C$44*IF(ISERROR(VLOOKUP(C160/12,#REF!,1,FALSE)),0,1))</f>
        <v>259000</v>
      </c>
      <c r="L160" s="2">
        <f>L159*(1+$C$44*IF(ISERROR(VLOOKUP(C160/12,#REF!,1,FALSE)),0,1))</f>
        <v>857.11999999999989</v>
      </c>
      <c r="M160" s="2">
        <f t="shared" si="26"/>
        <v>-12.930000000000177</v>
      </c>
      <c r="N160" s="2">
        <f t="shared" si="27"/>
        <v>-125.08326743034553</v>
      </c>
      <c r="O160" s="2">
        <f>IF(ISERROR(VLOOKUP(C160/12,#REF!,1,FALSE)),0,1)*SUM(N149:N160)*$C$66</f>
        <v>0</v>
      </c>
      <c r="P160" s="2">
        <f t="shared" si="28"/>
        <v>0</v>
      </c>
      <c r="Q160" s="2">
        <f t="shared" si="33"/>
        <v>-713.86413049694841</v>
      </c>
      <c r="R160" s="2">
        <f t="shared" si="29"/>
        <v>9829.7839632678661</v>
      </c>
      <c r="S160" s="2">
        <f t="shared" si="34"/>
        <v>-20170.216036732134</v>
      </c>
      <c r="T160" s="7">
        <f t="shared" si="30"/>
        <v>3.7952833835011066E-2</v>
      </c>
      <c r="U160" s="7">
        <f t="shared" si="40"/>
        <v>-0.21960197856856678</v>
      </c>
    </row>
    <row r="161" spans="2:21" x14ac:dyDescent="0.3">
      <c r="B161" s="2" t="str">
        <f t="shared" si="24"/>
        <v/>
      </c>
      <c r="C161" s="4">
        <f t="shared" si="35"/>
        <v>55</v>
      </c>
      <c r="D161" s="40">
        <f t="shared" si="31"/>
        <v>4.583333333333333</v>
      </c>
      <c r="E161" s="2">
        <f t="shared" si="32"/>
        <v>248456.35190623518</v>
      </c>
      <c r="F161" s="2">
        <f t="shared" si="36"/>
        <v>870.05000000000007</v>
      </c>
      <c r="G161" s="2">
        <f t="shared" si="37"/>
        <v>621.14087976558801</v>
      </c>
      <c r="H161" s="2">
        <f t="shared" si="38"/>
        <v>248.90912023441206</v>
      </c>
      <c r="I161" s="2">
        <f t="shared" si="25"/>
        <v>248207.44278600079</v>
      </c>
      <c r="J161" s="2"/>
      <c r="K161" s="2">
        <f>K160*(1+$C$44*IF(ISERROR(VLOOKUP(C161/12,#REF!,1,FALSE)),0,1))</f>
        <v>259000</v>
      </c>
      <c r="L161" s="2">
        <f>L160*(1+$C$44*IF(ISERROR(VLOOKUP(C161/12,#REF!,1,FALSE)),0,1))</f>
        <v>857.11999999999989</v>
      </c>
      <c r="M161" s="2">
        <f t="shared" si="26"/>
        <v>-12.930000000000177</v>
      </c>
      <c r="N161" s="2">
        <f t="shared" si="27"/>
        <v>-124.46254643225478</v>
      </c>
      <c r="O161" s="2">
        <f>IF(ISERROR(VLOOKUP(C161/12,#REF!,1,FALSE)),0,1)*SUM(N150:N161)*$C$66</f>
        <v>0</v>
      </c>
      <c r="P161" s="2">
        <f t="shared" si="28"/>
        <v>0</v>
      </c>
      <c r="Q161" s="2">
        <f t="shared" si="33"/>
        <v>-727.38901727236259</v>
      </c>
      <c r="R161" s="2">
        <f t="shared" si="29"/>
        <v>10065.168196726852</v>
      </c>
      <c r="S161" s="2">
        <f t="shared" si="34"/>
        <v>-19934.831803273148</v>
      </c>
      <c r="T161" s="7">
        <f t="shared" si="30"/>
        <v>3.8861653269215646E-2</v>
      </c>
      <c r="U161" s="7">
        <f t="shared" si="40"/>
        <v>-0.21201796530800143</v>
      </c>
    </row>
    <row r="162" spans="2:21" x14ac:dyDescent="0.3">
      <c r="B162" s="2" t="str">
        <f t="shared" si="24"/>
        <v/>
      </c>
      <c r="C162" s="4">
        <f t="shared" si="35"/>
        <v>56</v>
      </c>
      <c r="D162" s="40">
        <f t="shared" si="31"/>
        <v>4.666666666666667</v>
      </c>
      <c r="E162" s="2">
        <f t="shared" si="32"/>
        <v>248207.44278600079</v>
      </c>
      <c r="F162" s="2">
        <f t="shared" si="36"/>
        <v>870.05000000000007</v>
      </c>
      <c r="G162" s="2">
        <f t="shared" si="37"/>
        <v>620.51860696500194</v>
      </c>
      <c r="H162" s="2">
        <f t="shared" si="38"/>
        <v>249.53139303499813</v>
      </c>
      <c r="I162" s="2">
        <f t="shared" si="25"/>
        <v>247957.91139296579</v>
      </c>
      <c r="J162" s="2"/>
      <c r="K162" s="2">
        <f>K161*(1+$C$44*IF(ISERROR(VLOOKUP(C162/12,#REF!,1,FALSE)),0,1))</f>
        <v>259000</v>
      </c>
      <c r="L162" s="2">
        <f>L161*(1+$C$44*IF(ISERROR(VLOOKUP(C162/12,#REF!,1,FALSE)),0,1))</f>
        <v>857.11999999999989</v>
      </c>
      <c r="M162" s="2">
        <f t="shared" si="26"/>
        <v>-12.930000000000177</v>
      </c>
      <c r="N162" s="2">
        <f t="shared" si="27"/>
        <v>-123.84027363166871</v>
      </c>
      <c r="O162" s="2">
        <f>IF(ISERROR(VLOOKUP(C162/12,#REF!,1,FALSE)),0,1)*SUM(N151:N162)*$C$66</f>
        <v>0</v>
      </c>
      <c r="P162" s="2">
        <f t="shared" si="28"/>
        <v>0</v>
      </c>
      <c r="Q162" s="2">
        <f t="shared" si="33"/>
        <v>-740.92517478675632</v>
      </c>
      <c r="R162" s="2">
        <f t="shared" si="29"/>
        <v>10301.163432247442</v>
      </c>
      <c r="S162" s="2">
        <f t="shared" si="34"/>
        <v>-19698.836567752558</v>
      </c>
      <c r="T162" s="7">
        <f t="shared" si="30"/>
        <v>3.9772831784739157E-2</v>
      </c>
      <c r="U162" s="7">
        <f t="shared" si="40"/>
        <v>-0.20471814038094061</v>
      </c>
    </row>
    <row r="163" spans="2:21" x14ac:dyDescent="0.3">
      <c r="B163" s="2" t="str">
        <f t="shared" si="24"/>
        <v/>
      </c>
      <c r="C163" s="4">
        <f t="shared" si="35"/>
        <v>57</v>
      </c>
      <c r="D163" s="40">
        <f t="shared" si="31"/>
        <v>4.75</v>
      </c>
      <c r="E163" s="2">
        <f t="shared" si="32"/>
        <v>247957.91139296579</v>
      </c>
      <c r="F163" s="2">
        <f t="shared" si="36"/>
        <v>870.05000000000007</v>
      </c>
      <c r="G163" s="2">
        <f t="shared" si="37"/>
        <v>619.89477848241438</v>
      </c>
      <c r="H163" s="2">
        <f t="shared" si="38"/>
        <v>250.15522151758569</v>
      </c>
      <c r="I163" s="2">
        <f t="shared" si="25"/>
        <v>247707.75617144821</v>
      </c>
      <c r="J163" s="2"/>
      <c r="K163" s="2">
        <f>K162*(1+$C$44*IF(ISERROR(VLOOKUP(C163/12,#REF!,1,FALSE)),0,1))</f>
        <v>259000</v>
      </c>
      <c r="L163" s="2">
        <f>L162*(1+$C$44*IF(ISERROR(VLOOKUP(C163/12,#REF!,1,FALSE)),0,1))</f>
        <v>857.11999999999989</v>
      </c>
      <c r="M163" s="2">
        <f t="shared" si="26"/>
        <v>-12.930000000000177</v>
      </c>
      <c r="N163" s="2">
        <f t="shared" si="27"/>
        <v>-123.21644514908115</v>
      </c>
      <c r="O163" s="2">
        <f>IF(ISERROR(VLOOKUP(C163/12,#REF!,1,FALSE)),0,1)*SUM(N152:N163)*$C$66</f>
        <v>0</v>
      </c>
      <c r="P163" s="2">
        <f t="shared" si="28"/>
        <v>0</v>
      </c>
      <c r="Q163" s="2">
        <f t="shared" si="33"/>
        <v>-754.47261243241201</v>
      </c>
      <c r="R163" s="2">
        <f t="shared" si="29"/>
        <v>10537.771216119378</v>
      </c>
      <c r="S163" s="2">
        <f t="shared" si="34"/>
        <v>-19462.228783880622</v>
      </c>
      <c r="T163" s="7">
        <f t="shared" si="30"/>
        <v>4.0686375351812271E-2</v>
      </c>
      <c r="U163" s="7">
        <f t="shared" si="40"/>
        <v>-0.19768920830394343</v>
      </c>
    </row>
    <row r="164" spans="2:21" x14ac:dyDescent="0.3">
      <c r="B164" s="2" t="str">
        <f t="shared" si="24"/>
        <v/>
      </c>
      <c r="C164" s="4">
        <f t="shared" si="35"/>
        <v>58</v>
      </c>
      <c r="D164" s="40">
        <f t="shared" si="31"/>
        <v>4.833333333333333</v>
      </c>
      <c r="E164" s="2">
        <f t="shared" si="32"/>
        <v>247707.75617144821</v>
      </c>
      <c r="F164" s="2">
        <f t="shared" si="36"/>
        <v>870.05000000000007</v>
      </c>
      <c r="G164" s="2">
        <f t="shared" si="37"/>
        <v>619.26939042862057</v>
      </c>
      <c r="H164" s="2">
        <f t="shared" si="38"/>
        <v>250.7806095713795</v>
      </c>
      <c r="I164" s="2">
        <f t="shared" si="25"/>
        <v>247456.97556187684</v>
      </c>
      <c r="J164" s="2"/>
      <c r="K164" s="2">
        <f>K163*(1+$C$44*IF(ISERROR(VLOOKUP(C164/12,#REF!,1,FALSE)),0,1))</f>
        <v>259000</v>
      </c>
      <c r="L164" s="2">
        <f>L163*(1+$C$44*IF(ISERROR(VLOOKUP(C164/12,#REF!,1,FALSE)),0,1))</f>
        <v>857.11999999999989</v>
      </c>
      <c r="M164" s="2">
        <f t="shared" si="26"/>
        <v>-12.930000000000177</v>
      </c>
      <c r="N164" s="2">
        <f t="shared" si="27"/>
        <v>-122.59105709528734</v>
      </c>
      <c r="O164" s="2">
        <f>IF(ISERROR(VLOOKUP(C164/12,#REF!,1,FALSE)),0,1)*SUM(N153:N164)*$C$66</f>
        <v>0</v>
      </c>
      <c r="P164" s="2">
        <f t="shared" si="28"/>
        <v>0</v>
      </c>
      <c r="Q164" s="2">
        <f t="shared" si="33"/>
        <v>-768.0313396094391</v>
      </c>
      <c r="R164" s="2">
        <f t="shared" si="29"/>
        <v>10774.993098513718</v>
      </c>
      <c r="S164" s="2">
        <f t="shared" si="34"/>
        <v>-19225.006901486282</v>
      </c>
      <c r="T164" s="7">
        <f t="shared" si="30"/>
        <v>4.160228995565142E-2</v>
      </c>
      <c r="U164" s="7">
        <f t="shared" si="40"/>
        <v>-0.19091858878107448</v>
      </c>
    </row>
    <row r="165" spans="2:21" x14ac:dyDescent="0.3">
      <c r="B165" s="2" t="str">
        <f t="shared" si="24"/>
        <v/>
      </c>
      <c r="C165" s="4">
        <f t="shared" si="35"/>
        <v>59</v>
      </c>
      <c r="D165" s="40">
        <f t="shared" si="31"/>
        <v>4.916666666666667</v>
      </c>
      <c r="E165" s="2">
        <f t="shared" si="32"/>
        <v>247456.97556187684</v>
      </c>
      <c r="F165" s="2">
        <f t="shared" si="36"/>
        <v>870.05000000000007</v>
      </c>
      <c r="G165" s="2">
        <f t="shared" si="37"/>
        <v>618.64243890469209</v>
      </c>
      <c r="H165" s="2">
        <f t="shared" si="38"/>
        <v>251.40756109530798</v>
      </c>
      <c r="I165" s="2">
        <f t="shared" si="25"/>
        <v>247205.56800078152</v>
      </c>
      <c r="J165" s="2"/>
      <c r="K165" s="2">
        <f>K164*(1+$C$44*IF(ISERROR(VLOOKUP(C165/12,#REF!,1,FALSE)),0,1))</f>
        <v>259000</v>
      </c>
      <c r="L165" s="2">
        <f>L164*(1+$C$44*IF(ISERROR(VLOOKUP(C165/12,#REF!,1,FALSE)),0,1))</f>
        <v>857.11999999999989</v>
      </c>
      <c r="M165" s="2">
        <f t="shared" si="26"/>
        <v>-12.930000000000177</v>
      </c>
      <c r="N165" s="2">
        <f t="shared" si="27"/>
        <v>-121.96410557135886</v>
      </c>
      <c r="O165" s="2">
        <f>IF(ISERROR(VLOOKUP(C165/12,#REF!,1,FALSE)),0,1)*SUM(N154:N165)*$C$66</f>
        <v>0</v>
      </c>
      <c r="P165" s="2">
        <f t="shared" si="28"/>
        <v>0</v>
      </c>
      <c r="Q165" s="2">
        <f t="shared" si="33"/>
        <v>-781.6013657257804</v>
      </c>
      <c r="R165" s="2">
        <f t="shared" si="29"/>
        <v>11012.830633492704</v>
      </c>
      <c r="S165" s="2">
        <f t="shared" si="34"/>
        <v>-18987.169366507296</v>
      </c>
      <c r="T165" s="7">
        <f t="shared" si="30"/>
        <v>4.2520581596496923E-2</v>
      </c>
      <c r="U165" s="7">
        <f t="shared" si="40"/>
        <v>-0.1843943769287989</v>
      </c>
    </row>
    <row r="166" spans="2:21" x14ac:dyDescent="0.3">
      <c r="B166" s="2" t="str">
        <f t="shared" si="24"/>
        <v/>
      </c>
      <c r="C166" s="4">
        <f t="shared" si="35"/>
        <v>60</v>
      </c>
      <c r="D166" s="40">
        <f t="shared" si="31"/>
        <v>5</v>
      </c>
      <c r="E166" s="2">
        <f t="shared" si="32"/>
        <v>247205.56800078152</v>
      </c>
      <c r="F166" s="2">
        <f t="shared" si="36"/>
        <v>870.05000000000007</v>
      </c>
      <c r="G166" s="2">
        <f t="shared" si="37"/>
        <v>618.01392000195381</v>
      </c>
      <c r="H166" s="2">
        <f t="shared" si="38"/>
        <v>252.03607999804626</v>
      </c>
      <c r="I166" s="2">
        <f t="shared" si="25"/>
        <v>246953.53192078348</v>
      </c>
      <c r="J166" s="2"/>
      <c r="K166" s="2">
        <f>K165*(1+$C$44*IF(ISERROR(VLOOKUP(C166/12,#REF!,1,FALSE)),0,1))</f>
        <v>259000</v>
      </c>
      <c r="L166" s="2">
        <f>L165*(1+$C$44*IF(ISERROR(VLOOKUP(C166/12,#REF!,1,FALSE)),0,1))</f>
        <v>857.11999999999989</v>
      </c>
      <c r="M166" s="2">
        <f t="shared" si="26"/>
        <v>-12.930000000000177</v>
      </c>
      <c r="N166" s="2">
        <f t="shared" si="27"/>
        <v>-121.33558666862058</v>
      </c>
      <c r="O166" s="2">
        <f>IF(ISERROR(VLOOKUP(C166/12,#REF!,1,FALSE)),0,1)*SUM(N155:N166)*$C$66</f>
        <v>0</v>
      </c>
      <c r="P166" s="2">
        <f t="shared" si="28"/>
        <v>0</v>
      </c>
      <c r="Q166" s="2">
        <f t="shared" si="33"/>
        <v>-795.18270019721865</v>
      </c>
      <c r="R166" s="2">
        <f t="shared" si="29"/>
        <v>11251.285379019304</v>
      </c>
      <c r="S166" s="2">
        <f t="shared" si="34"/>
        <v>-18748.714620980696</v>
      </c>
      <c r="T166" s="7">
        <f t="shared" si="30"/>
        <v>4.3441256289649822E-2</v>
      </c>
      <c r="U166" s="7">
        <f t="shared" si="40"/>
        <v>-0.17810530526308266</v>
      </c>
    </row>
    <row r="167" spans="2:21" x14ac:dyDescent="0.3">
      <c r="B167" s="2" t="str">
        <f t="shared" si="24"/>
        <v/>
      </c>
      <c r="C167" s="4">
        <f t="shared" si="35"/>
        <v>61</v>
      </c>
      <c r="D167" s="40">
        <f t="shared" si="31"/>
        <v>5.083333333333333</v>
      </c>
      <c r="E167" s="2">
        <f t="shared" si="32"/>
        <v>246953.53192078348</v>
      </c>
      <c r="F167" s="2">
        <f t="shared" si="36"/>
        <v>870.05000000000007</v>
      </c>
      <c r="G167" s="2">
        <f t="shared" si="37"/>
        <v>617.38382980195865</v>
      </c>
      <c r="H167" s="2">
        <f t="shared" si="38"/>
        <v>252.66617019804141</v>
      </c>
      <c r="I167" s="2">
        <f t="shared" si="25"/>
        <v>246700.86575058545</v>
      </c>
      <c r="J167" s="2"/>
      <c r="K167" s="2">
        <f>K166*(1+$C$44*IF(ISERROR(VLOOKUP(C167/12,#REF!,1,FALSE)),0,1))</f>
        <v>259000</v>
      </c>
      <c r="L167" s="2">
        <f>L166*(1+$C$44*IF(ISERROR(VLOOKUP(C167/12,#REF!,1,FALSE)),0,1))</f>
        <v>857.11999999999989</v>
      </c>
      <c r="M167" s="2">
        <f t="shared" si="26"/>
        <v>-12.930000000000177</v>
      </c>
      <c r="N167" s="2">
        <f t="shared" si="27"/>
        <v>-120.70549646862543</v>
      </c>
      <c r="O167" s="2">
        <f>IF(ISERROR(VLOOKUP(C167/12,#REF!,1,FALSE)),0,1)*SUM(N156:N167)*$C$66</f>
        <v>0</v>
      </c>
      <c r="P167" s="2">
        <f t="shared" si="28"/>
        <v>0</v>
      </c>
      <c r="Q167" s="2">
        <f t="shared" si="33"/>
        <v>-808.77535244738306</v>
      </c>
      <c r="R167" s="2">
        <f t="shared" si="29"/>
        <v>11490.358896967169</v>
      </c>
      <c r="S167" s="2">
        <f t="shared" si="34"/>
        <v>-18509.641103032831</v>
      </c>
      <c r="T167" s="7">
        <f t="shared" si="30"/>
        <v>4.4364320065510304E-2</v>
      </c>
      <c r="U167" s="7">
        <f t="shared" si="40"/>
        <v>-0.17204070749635791</v>
      </c>
    </row>
    <row r="168" spans="2:21" x14ac:dyDescent="0.3">
      <c r="B168" s="2" t="str">
        <f t="shared" si="24"/>
        <v/>
      </c>
      <c r="C168" s="4">
        <f t="shared" si="35"/>
        <v>62</v>
      </c>
      <c r="D168" s="40">
        <f t="shared" si="31"/>
        <v>5.166666666666667</v>
      </c>
      <c r="E168" s="2">
        <f t="shared" si="32"/>
        <v>246700.86575058545</v>
      </c>
      <c r="F168" s="2">
        <f t="shared" si="36"/>
        <v>870.05000000000007</v>
      </c>
      <c r="G168" s="2">
        <f t="shared" si="37"/>
        <v>616.75216437646361</v>
      </c>
      <c r="H168" s="2">
        <f t="shared" si="38"/>
        <v>253.29783562353646</v>
      </c>
      <c r="I168" s="2">
        <f t="shared" si="25"/>
        <v>246447.56791496192</v>
      </c>
      <c r="J168" s="2"/>
      <c r="K168" s="2">
        <f>K167*(1+$C$44*IF(ISERROR(VLOOKUP(C168/12,#REF!,1,FALSE)),0,1))</f>
        <v>259000</v>
      </c>
      <c r="L168" s="2">
        <f>L167*(1+$C$44*IF(ISERROR(VLOOKUP(C168/12,#REF!,1,FALSE)),0,1))</f>
        <v>857.11999999999989</v>
      </c>
      <c r="M168" s="2">
        <f t="shared" si="26"/>
        <v>-12.930000000000177</v>
      </c>
      <c r="N168" s="2">
        <f t="shared" si="27"/>
        <v>-120.07383104313038</v>
      </c>
      <c r="O168" s="2">
        <f>IF(ISERROR(VLOOKUP(C168/12,#REF!,1,FALSE)),0,1)*SUM(N157:N168)*$C$66</f>
        <v>0</v>
      </c>
      <c r="P168" s="2">
        <f t="shared" si="28"/>
        <v>0</v>
      </c>
      <c r="Q168" s="2">
        <f t="shared" si="33"/>
        <v>-822.37933190775595</v>
      </c>
      <c r="R168" s="2">
        <f t="shared" si="29"/>
        <v>11730.052753130323</v>
      </c>
      <c r="S168" s="2">
        <f t="shared" si="34"/>
        <v>-18269.947246869677</v>
      </c>
      <c r="T168" s="7">
        <f t="shared" si="30"/>
        <v>4.5289778969615148E-2</v>
      </c>
      <c r="U168" s="7">
        <f t="shared" si="40"/>
        <v>-0.1661904841559767</v>
      </c>
    </row>
    <row r="169" spans="2:21" x14ac:dyDescent="0.3">
      <c r="B169" s="2" t="str">
        <f t="shared" si="24"/>
        <v/>
      </c>
      <c r="C169" s="4">
        <f t="shared" si="35"/>
        <v>63</v>
      </c>
      <c r="D169" s="40">
        <f t="shared" si="31"/>
        <v>5.25</v>
      </c>
      <c r="E169" s="2">
        <f t="shared" si="32"/>
        <v>246447.56791496192</v>
      </c>
      <c r="F169" s="2">
        <f t="shared" si="36"/>
        <v>870.05000000000007</v>
      </c>
      <c r="G169" s="2">
        <f t="shared" si="37"/>
        <v>616.11891978740482</v>
      </c>
      <c r="H169" s="2">
        <f t="shared" si="38"/>
        <v>253.93108021259525</v>
      </c>
      <c r="I169" s="2">
        <f t="shared" si="25"/>
        <v>246193.63683474934</v>
      </c>
      <c r="J169" s="2"/>
      <c r="K169" s="2">
        <f>K168*(1+$C$44*IF(ISERROR(VLOOKUP(C169/12,#REF!,1,FALSE)),0,1))</f>
        <v>259000</v>
      </c>
      <c r="L169" s="2">
        <f>L168*(1+$C$44*IF(ISERROR(VLOOKUP(C169/12,#REF!,1,FALSE)),0,1))</f>
        <v>857.11999999999989</v>
      </c>
      <c r="M169" s="2">
        <f t="shared" si="26"/>
        <v>-12.930000000000177</v>
      </c>
      <c r="N169" s="2">
        <f t="shared" si="27"/>
        <v>-119.44058645407159</v>
      </c>
      <c r="O169" s="2">
        <f>IF(ISERROR(VLOOKUP(C169/12,#REF!,1,FALSE)),0,1)*SUM(N158:N169)*$C$66</f>
        <v>0</v>
      </c>
      <c r="P169" s="2">
        <f t="shared" si="28"/>
        <v>0</v>
      </c>
      <c r="Q169" s="2">
        <f t="shared" si="33"/>
        <v>-835.9946480176792</v>
      </c>
      <c r="R169" s="2">
        <f t="shared" si="29"/>
        <v>11970.368517232971</v>
      </c>
      <c r="S169" s="2">
        <f t="shared" si="34"/>
        <v>-18029.631482767029</v>
      </c>
      <c r="T169" s="7">
        <f t="shared" si="30"/>
        <v>4.6217639062675564E-2</v>
      </c>
      <c r="U169" s="7">
        <f t="shared" si="40"/>
        <v>-0.16054507000861351</v>
      </c>
    </row>
    <row r="170" spans="2:21" x14ac:dyDescent="0.3">
      <c r="B170" s="2" t="str">
        <f t="shared" si="24"/>
        <v/>
      </c>
      <c r="C170" s="4">
        <f t="shared" si="35"/>
        <v>64</v>
      </c>
      <c r="D170" s="40">
        <f t="shared" si="31"/>
        <v>5.333333333333333</v>
      </c>
      <c r="E170" s="2">
        <f t="shared" si="32"/>
        <v>246193.63683474934</v>
      </c>
      <c r="F170" s="2">
        <f t="shared" si="36"/>
        <v>870.05000000000007</v>
      </c>
      <c r="G170" s="2">
        <f t="shared" si="37"/>
        <v>615.48409208687337</v>
      </c>
      <c r="H170" s="2">
        <f t="shared" si="38"/>
        <v>254.56590791312669</v>
      </c>
      <c r="I170" s="2">
        <f t="shared" si="25"/>
        <v>245939.07092683623</v>
      </c>
      <c r="J170" s="2"/>
      <c r="K170" s="2">
        <f>K169*(1+$C$44*IF(ISERROR(VLOOKUP(C170/12,#REF!,1,FALSE)),0,1))</f>
        <v>259000</v>
      </c>
      <c r="L170" s="2">
        <f>L169*(1+$C$44*IF(ISERROR(VLOOKUP(C170/12,#REF!,1,FALSE)),0,1))</f>
        <v>857.11999999999989</v>
      </c>
      <c r="M170" s="2">
        <f t="shared" si="26"/>
        <v>-12.930000000000177</v>
      </c>
      <c r="N170" s="2">
        <f t="shared" si="27"/>
        <v>-118.80575875354015</v>
      </c>
      <c r="O170" s="2">
        <f>IF(ISERROR(VLOOKUP(C170/12,#REF!,1,FALSE)),0,1)*SUM(N159:N170)*$C$66</f>
        <v>0</v>
      </c>
      <c r="P170" s="2">
        <f t="shared" si="28"/>
        <v>0</v>
      </c>
      <c r="Q170" s="2">
        <f t="shared" si="33"/>
        <v>-849.62131022436074</v>
      </c>
      <c r="R170" s="2">
        <f t="shared" si="29"/>
        <v>12211.307762939425</v>
      </c>
      <c r="S170" s="2">
        <f t="shared" si="34"/>
        <v>-17788.692237060575</v>
      </c>
      <c r="T170" s="7">
        <f t="shared" si="30"/>
        <v>4.7147906420615539E-2</v>
      </c>
      <c r="U170" s="7">
        <f t="shared" si="40"/>
        <v>-0.15509540325497007</v>
      </c>
    </row>
    <row r="171" spans="2:21" x14ac:dyDescent="0.3">
      <c r="B171" s="2" t="str">
        <f t="shared" ref="B171:B234" si="41">IF(AND(I171&lt;1,I170&gt;1),"x","")</f>
        <v/>
      </c>
      <c r="C171" s="4">
        <f t="shared" si="35"/>
        <v>65</v>
      </c>
      <c r="D171" s="40">
        <f t="shared" si="31"/>
        <v>5.416666666666667</v>
      </c>
      <c r="E171" s="2">
        <f t="shared" si="32"/>
        <v>245939.07092683623</v>
      </c>
      <c r="F171" s="2">
        <f t="shared" si="36"/>
        <v>870.05000000000007</v>
      </c>
      <c r="G171" s="2">
        <f t="shared" si="37"/>
        <v>614.84767731709053</v>
      </c>
      <c r="H171" s="2">
        <f t="shared" si="38"/>
        <v>255.20232268290954</v>
      </c>
      <c r="I171" s="2">
        <f t="shared" ref="I171:I234" si="42">E171-H171</f>
        <v>245683.86860415331</v>
      </c>
      <c r="J171" s="2"/>
      <c r="K171" s="2">
        <f>K170*(1+$C$44*IF(ISERROR(VLOOKUP(C171/12,#REF!,1,FALSE)),0,1))</f>
        <v>259000</v>
      </c>
      <c r="L171" s="2">
        <f>L170*(1+$C$44*IF(ISERROR(VLOOKUP(C171/12,#REF!,1,FALSE)),0,1))</f>
        <v>857.11999999999989</v>
      </c>
      <c r="M171" s="2">
        <f t="shared" ref="M171:M234" si="43">L171-F171</f>
        <v>-12.930000000000177</v>
      </c>
      <c r="N171" s="2">
        <f t="shared" ref="N171:N234" si="44">L171-G171-$C$79/12</f>
        <v>-118.1693439837573</v>
      </c>
      <c r="O171" s="2">
        <f>IF(ISERROR(VLOOKUP(C171/12,#REF!,1,FALSE)),0,1)*SUM(N160:N171)*$C$66</f>
        <v>0</v>
      </c>
      <c r="P171" s="2">
        <f t="shared" ref="P171:P234" si="45">IF(D171=$C$95,K171-$C$7+$C$7*$C$78*D171,0)*$C$66</f>
        <v>0</v>
      </c>
      <c r="Q171" s="2">
        <f t="shared" si="33"/>
        <v>-863.25932798288113</v>
      </c>
      <c r="R171" s="2">
        <f t="shared" ref="R171:R234" si="46">Q171+K171-I171</f>
        <v>12452.87206786382</v>
      </c>
      <c r="S171" s="2">
        <f t="shared" si="34"/>
        <v>-17547.12793213618</v>
      </c>
      <c r="T171" s="7">
        <f t="shared" ref="T171:T234" si="47">R171/K171</f>
        <v>4.8080587134609346E-2</v>
      </c>
      <c r="U171" s="7">
        <f t="shared" si="40"/>
        <v>-0.14983289644455366</v>
      </c>
    </row>
    <row r="172" spans="2:21" x14ac:dyDescent="0.3">
      <c r="B172" s="2" t="str">
        <f t="shared" si="41"/>
        <v/>
      </c>
      <c r="C172" s="4">
        <f t="shared" si="35"/>
        <v>66</v>
      </c>
      <c r="D172" s="40">
        <f t="shared" ref="D172:D235" si="48">C172/12</f>
        <v>5.5</v>
      </c>
      <c r="E172" s="2">
        <f t="shared" ref="E172:E235" si="49">I171</f>
        <v>245683.86860415331</v>
      </c>
      <c r="F172" s="2">
        <f t="shared" si="36"/>
        <v>870.05000000000007</v>
      </c>
      <c r="G172" s="2">
        <f t="shared" si="37"/>
        <v>614.20967151038326</v>
      </c>
      <c r="H172" s="2">
        <f t="shared" si="38"/>
        <v>255.84032848961681</v>
      </c>
      <c r="I172" s="2">
        <f t="shared" si="42"/>
        <v>245428.0282756637</v>
      </c>
      <c r="J172" s="2"/>
      <c r="K172" s="2">
        <f>K171*(1+$C$44*IF(ISERROR(VLOOKUP(C172/12,#REF!,1,FALSE)),0,1))</f>
        <v>259000</v>
      </c>
      <c r="L172" s="2">
        <f>L171*(1+$C$44*IF(ISERROR(VLOOKUP(C172/12,#REF!,1,FALSE)),0,1))</f>
        <v>857.11999999999989</v>
      </c>
      <c r="M172" s="2">
        <f t="shared" si="43"/>
        <v>-12.930000000000177</v>
      </c>
      <c r="N172" s="2">
        <f t="shared" si="44"/>
        <v>-117.53133817705003</v>
      </c>
      <c r="O172" s="2">
        <f>IF(ISERROR(VLOOKUP(C172/12,#REF!,1,FALSE)),0,1)*SUM(N161:N172)*$C$66</f>
        <v>0</v>
      </c>
      <c r="P172" s="2">
        <f t="shared" si="45"/>
        <v>0</v>
      </c>
      <c r="Q172" s="2">
        <f t="shared" ref="Q172:Q235" si="50">M172-O172-P172+Q171*(1+$C$46/12)</f>
        <v>-876.90871075620032</v>
      </c>
      <c r="R172" s="2">
        <f t="shared" si="46"/>
        <v>12695.063013580104</v>
      </c>
      <c r="S172" s="2">
        <f t="shared" ref="S172:S235" si="51">R172-$C$33</f>
        <v>-17304.936986419896</v>
      </c>
      <c r="T172" s="7">
        <f t="shared" si="47"/>
        <v>4.901568731112009E-2</v>
      </c>
      <c r="U172" s="7">
        <f t="shared" ref="U172:U235" si="52">IF(R172&lt;0,"n.a.",((R172/$C$33)^(1/D172))-1)</f>
        <v>-0.14474940905004996</v>
      </c>
    </row>
    <row r="173" spans="2:21" x14ac:dyDescent="0.3">
      <c r="B173" s="2" t="str">
        <f t="shared" si="41"/>
        <v/>
      </c>
      <c r="C173" s="4">
        <f t="shared" ref="C173:C236" si="53">C172+1</f>
        <v>67</v>
      </c>
      <c r="D173" s="40">
        <f t="shared" si="48"/>
        <v>5.583333333333333</v>
      </c>
      <c r="E173" s="2">
        <f t="shared" si="49"/>
        <v>245428.0282756637</v>
      </c>
      <c r="F173" s="2">
        <f t="shared" ref="F173:F236" si="54">F172</f>
        <v>870.05000000000007</v>
      </c>
      <c r="G173" s="2">
        <f t="shared" ref="G173:G236" si="55">E173*$C$30/12</f>
        <v>613.57007068915925</v>
      </c>
      <c r="H173" s="2">
        <f t="shared" ref="H173:H236" si="56">F173-G173</f>
        <v>256.47992931084082</v>
      </c>
      <c r="I173" s="2">
        <f t="shared" si="42"/>
        <v>245171.54834635285</v>
      </c>
      <c r="J173" s="2"/>
      <c r="K173" s="2">
        <f>K172*(1+$C$44*IF(ISERROR(VLOOKUP(C173/12,#REF!,1,FALSE)),0,1))</f>
        <v>259000</v>
      </c>
      <c r="L173" s="2">
        <f>L172*(1+$C$44*IF(ISERROR(VLOOKUP(C173/12,#REF!,1,FALSE)),0,1))</f>
        <v>857.11999999999989</v>
      </c>
      <c r="M173" s="2">
        <f t="shared" si="43"/>
        <v>-12.930000000000177</v>
      </c>
      <c r="N173" s="2">
        <f t="shared" si="44"/>
        <v>-116.89173735582602</v>
      </c>
      <c r="O173" s="2">
        <f>IF(ISERROR(VLOOKUP(C173/12,#REF!,1,FALSE)),0,1)*SUM(N162:N173)*$C$66</f>
        <v>0</v>
      </c>
      <c r="P173" s="2">
        <f t="shared" si="45"/>
        <v>0</v>
      </c>
      <c r="Q173" s="2">
        <f t="shared" si="50"/>
        <v>-890.56946801516392</v>
      </c>
      <c r="R173" s="2">
        <f t="shared" si="46"/>
        <v>12937.882185631985</v>
      </c>
      <c r="S173" s="2">
        <f t="shared" si="51"/>
        <v>-17062.117814368015</v>
      </c>
      <c r="T173" s="7">
        <f t="shared" si="47"/>
        <v>4.9953213071938167E-2</v>
      </c>
      <c r="U173" s="7">
        <f t="shared" si="52"/>
        <v>-0.13983722163395629</v>
      </c>
    </row>
    <row r="174" spans="2:21" x14ac:dyDescent="0.3">
      <c r="B174" s="2" t="str">
        <f t="shared" si="41"/>
        <v/>
      </c>
      <c r="C174" s="4">
        <f t="shared" si="53"/>
        <v>68</v>
      </c>
      <c r="D174" s="40">
        <f t="shared" si="48"/>
        <v>5.666666666666667</v>
      </c>
      <c r="E174" s="2">
        <f t="shared" si="49"/>
        <v>245171.54834635285</v>
      </c>
      <c r="F174" s="2">
        <f t="shared" si="54"/>
        <v>870.05000000000007</v>
      </c>
      <c r="G174" s="2">
        <f t="shared" si="55"/>
        <v>612.92887086588212</v>
      </c>
      <c r="H174" s="2">
        <f t="shared" si="56"/>
        <v>257.12112913411795</v>
      </c>
      <c r="I174" s="2">
        <f t="shared" si="42"/>
        <v>244914.42721721873</v>
      </c>
      <c r="J174" s="2"/>
      <c r="K174" s="2">
        <f>K173*(1+$C$44*IF(ISERROR(VLOOKUP(C174/12,#REF!,1,FALSE)),0,1))</f>
        <v>259000</v>
      </c>
      <c r="L174" s="2">
        <f>L173*(1+$C$44*IF(ISERROR(VLOOKUP(C174/12,#REF!,1,FALSE)),0,1))</f>
        <v>857.11999999999989</v>
      </c>
      <c r="M174" s="2">
        <f t="shared" si="43"/>
        <v>-12.930000000000177</v>
      </c>
      <c r="N174" s="2">
        <f t="shared" si="44"/>
        <v>-116.25053753254889</v>
      </c>
      <c r="O174" s="2">
        <f>IF(ISERROR(VLOOKUP(C174/12,#REF!,1,FALSE)),0,1)*SUM(N163:N174)*$C$66</f>
        <v>0</v>
      </c>
      <c r="P174" s="2">
        <f t="shared" si="45"/>
        <v>0</v>
      </c>
      <c r="Q174" s="2">
        <f t="shared" si="50"/>
        <v>-904.24160923851002</v>
      </c>
      <c r="R174" s="2">
        <f t="shared" si="46"/>
        <v>13181.331173542771</v>
      </c>
      <c r="S174" s="2">
        <f t="shared" si="51"/>
        <v>-16818.668826457229</v>
      </c>
      <c r="T174" s="7">
        <f t="shared" si="47"/>
        <v>5.0893170554219193E-2</v>
      </c>
      <c r="U174" s="7">
        <f t="shared" si="52"/>
        <v>-0.13508901153591091</v>
      </c>
    </row>
    <row r="175" spans="2:21" x14ac:dyDescent="0.3">
      <c r="B175" s="2" t="str">
        <f t="shared" si="41"/>
        <v/>
      </c>
      <c r="C175" s="4">
        <f t="shared" si="53"/>
        <v>69</v>
      </c>
      <c r="D175" s="40">
        <f t="shared" si="48"/>
        <v>5.75</v>
      </c>
      <c r="E175" s="2">
        <f t="shared" si="49"/>
        <v>244914.42721721873</v>
      </c>
      <c r="F175" s="2">
        <f t="shared" si="54"/>
        <v>870.05000000000007</v>
      </c>
      <c r="G175" s="2">
        <f t="shared" si="55"/>
        <v>612.28606804304684</v>
      </c>
      <c r="H175" s="2">
        <f t="shared" si="56"/>
        <v>257.76393195695323</v>
      </c>
      <c r="I175" s="2">
        <f t="shared" si="42"/>
        <v>244656.66328526178</v>
      </c>
      <c r="J175" s="2"/>
      <c r="K175" s="2">
        <f>K174*(1+$C$44*IF(ISERROR(VLOOKUP(C175/12,#REF!,1,FALSE)),0,1))</f>
        <v>259000</v>
      </c>
      <c r="L175" s="2">
        <f>L174*(1+$C$44*IF(ISERROR(VLOOKUP(C175/12,#REF!,1,FALSE)),0,1))</f>
        <v>857.11999999999989</v>
      </c>
      <c r="M175" s="2">
        <f t="shared" si="43"/>
        <v>-12.930000000000177</v>
      </c>
      <c r="N175" s="2">
        <f t="shared" si="44"/>
        <v>-115.60773470971361</v>
      </c>
      <c r="O175" s="2">
        <f>IF(ISERROR(VLOOKUP(C175/12,#REF!,1,FALSE)),0,1)*SUM(N164:N175)*$C$66</f>
        <v>0</v>
      </c>
      <c r="P175" s="2">
        <f t="shared" si="45"/>
        <v>0</v>
      </c>
      <c r="Q175" s="2">
        <f t="shared" si="50"/>
        <v>-917.92514391287557</v>
      </c>
      <c r="R175" s="2">
        <f t="shared" si="46"/>
        <v>13425.411570825352</v>
      </c>
      <c r="S175" s="2">
        <f t="shared" si="51"/>
        <v>-16574.588429174648</v>
      </c>
      <c r="T175" s="7">
        <f t="shared" si="47"/>
        <v>5.1835565910522595E-2</v>
      </c>
      <c r="U175" s="7">
        <f t="shared" si="52"/>
        <v>-0.13049783000694659</v>
      </c>
    </row>
    <row r="176" spans="2:21" x14ac:dyDescent="0.3">
      <c r="B176" s="2" t="str">
        <f t="shared" si="41"/>
        <v/>
      </c>
      <c r="C176" s="4">
        <f t="shared" si="53"/>
        <v>70</v>
      </c>
      <c r="D176" s="40">
        <f t="shared" si="48"/>
        <v>5.833333333333333</v>
      </c>
      <c r="E176" s="2">
        <f t="shared" si="49"/>
        <v>244656.66328526178</v>
      </c>
      <c r="F176" s="2">
        <f t="shared" si="54"/>
        <v>870.05000000000007</v>
      </c>
      <c r="G176" s="2">
        <f t="shared" si="55"/>
        <v>611.64165821315441</v>
      </c>
      <c r="H176" s="2">
        <f t="shared" si="56"/>
        <v>258.40834178684565</v>
      </c>
      <c r="I176" s="2">
        <f t="shared" si="42"/>
        <v>244398.25494347492</v>
      </c>
      <c r="J176" s="2"/>
      <c r="K176" s="2">
        <f>K175*(1+$C$44*IF(ISERROR(VLOOKUP(C176/12,#REF!,1,FALSE)),0,1))</f>
        <v>259000</v>
      </c>
      <c r="L176" s="2">
        <f>L175*(1+$C$44*IF(ISERROR(VLOOKUP(C176/12,#REF!,1,FALSE)),0,1))</f>
        <v>857.11999999999989</v>
      </c>
      <c r="M176" s="2">
        <f t="shared" si="43"/>
        <v>-12.930000000000177</v>
      </c>
      <c r="N176" s="2">
        <f t="shared" si="44"/>
        <v>-114.96332487982119</v>
      </c>
      <c r="O176" s="2">
        <f>IF(ISERROR(VLOOKUP(C176/12,#REF!,1,FALSE)),0,1)*SUM(N165:N176)*$C$66</f>
        <v>0</v>
      </c>
      <c r="P176" s="2">
        <f t="shared" si="45"/>
        <v>0</v>
      </c>
      <c r="Q176" s="2">
        <f t="shared" si="50"/>
        <v>-931.62008153280306</v>
      </c>
      <c r="R176" s="2">
        <f t="shared" si="46"/>
        <v>13670.124974992272</v>
      </c>
      <c r="S176" s="2">
        <f t="shared" si="51"/>
        <v>-16329.875025007728</v>
      </c>
      <c r="T176" s="7">
        <f t="shared" si="47"/>
        <v>5.2780405308850468E-2</v>
      </c>
      <c r="U176" s="7">
        <f t="shared" si="52"/>
        <v>-0.12605708071624466</v>
      </c>
    </row>
    <row r="177" spans="2:21" x14ac:dyDescent="0.3">
      <c r="B177" s="2" t="str">
        <f t="shared" si="41"/>
        <v/>
      </c>
      <c r="C177" s="4">
        <f t="shared" si="53"/>
        <v>71</v>
      </c>
      <c r="D177" s="40">
        <f t="shared" si="48"/>
        <v>5.916666666666667</v>
      </c>
      <c r="E177" s="2">
        <f t="shared" si="49"/>
        <v>244398.25494347492</v>
      </c>
      <c r="F177" s="2">
        <f t="shared" si="54"/>
        <v>870.05000000000007</v>
      </c>
      <c r="G177" s="2">
        <f t="shared" si="55"/>
        <v>610.9956373586873</v>
      </c>
      <c r="H177" s="2">
        <f t="shared" si="56"/>
        <v>259.05436264131276</v>
      </c>
      <c r="I177" s="2">
        <f t="shared" si="42"/>
        <v>244139.2005808336</v>
      </c>
      <c r="J177" s="2"/>
      <c r="K177" s="2">
        <f>K176*(1+$C$44*IF(ISERROR(VLOOKUP(C177/12,#REF!,1,FALSE)),0,1))</f>
        <v>259000</v>
      </c>
      <c r="L177" s="2">
        <f>L176*(1+$C$44*IF(ISERROR(VLOOKUP(C177/12,#REF!,1,FALSE)),0,1))</f>
        <v>857.11999999999989</v>
      </c>
      <c r="M177" s="2">
        <f t="shared" si="43"/>
        <v>-12.930000000000177</v>
      </c>
      <c r="N177" s="2">
        <f t="shared" si="44"/>
        <v>-114.31730402535408</v>
      </c>
      <c r="O177" s="2">
        <f>IF(ISERROR(VLOOKUP(C177/12,#REF!,1,FALSE)),0,1)*SUM(N166:N177)*$C$66</f>
        <v>0</v>
      </c>
      <c r="P177" s="2">
        <f t="shared" si="45"/>
        <v>0</v>
      </c>
      <c r="Q177" s="2">
        <f t="shared" si="50"/>
        <v>-945.32643160074713</v>
      </c>
      <c r="R177" s="2">
        <f t="shared" si="46"/>
        <v>13915.472987565649</v>
      </c>
      <c r="S177" s="2">
        <f t="shared" si="51"/>
        <v>-16084.527012434351</v>
      </c>
      <c r="T177" s="7">
        <f t="shared" si="47"/>
        <v>5.37276949326859E-2</v>
      </c>
      <c r="U177" s="7">
        <f t="shared" si="52"/>
        <v>-0.12176049955648816</v>
      </c>
    </row>
    <row r="178" spans="2:21" x14ac:dyDescent="0.3">
      <c r="B178" s="2" t="str">
        <f t="shared" si="41"/>
        <v/>
      </c>
      <c r="C178" s="4">
        <f t="shared" si="53"/>
        <v>72</v>
      </c>
      <c r="D178" s="40">
        <f t="shared" si="48"/>
        <v>6</v>
      </c>
      <c r="E178" s="2">
        <f t="shared" si="49"/>
        <v>244139.2005808336</v>
      </c>
      <c r="F178" s="2">
        <f t="shared" si="54"/>
        <v>870.05000000000007</v>
      </c>
      <c r="G178" s="2">
        <f t="shared" si="55"/>
        <v>610.34800145208396</v>
      </c>
      <c r="H178" s="2">
        <f t="shared" si="56"/>
        <v>259.70199854791611</v>
      </c>
      <c r="I178" s="2">
        <f t="shared" si="42"/>
        <v>243879.49858228568</v>
      </c>
      <c r="J178" s="2"/>
      <c r="K178" s="2">
        <f>K177*(1+$C$44*IF(ISERROR(VLOOKUP(C178/12,#REF!,1,FALSE)),0,1))</f>
        <v>259000</v>
      </c>
      <c r="L178" s="2">
        <f>L177*(1+$C$44*IF(ISERROR(VLOOKUP(C178/12,#REF!,1,FALSE)),0,1))</f>
        <v>857.11999999999989</v>
      </c>
      <c r="M178" s="2">
        <f t="shared" si="43"/>
        <v>-12.930000000000177</v>
      </c>
      <c r="N178" s="2">
        <f t="shared" si="44"/>
        <v>-113.66966811875074</v>
      </c>
      <c r="O178" s="2">
        <f>IF(ISERROR(VLOOKUP(C178/12,#REF!,1,FALSE)),0,1)*SUM(N167:N178)*$C$66</f>
        <v>0</v>
      </c>
      <c r="P178" s="2">
        <f t="shared" si="45"/>
        <v>0</v>
      </c>
      <c r="Q178" s="2">
        <f t="shared" si="50"/>
        <v>-959.04420362708117</v>
      </c>
      <c r="R178" s="2">
        <f t="shared" si="46"/>
        <v>14161.457214087248</v>
      </c>
      <c r="S178" s="2">
        <f t="shared" si="51"/>
        <v>-15838.542785912752</v>
      </c>
      <c r="T178" s="7">
        <f t="shared" si="47"/>
        <v>5.4677440981031847E-2</v>
      </c>
      <c r="U178" s="7">
        <f t="shared" si="52"/>
        <v>-0.11760213567529254</v>
      </c>
    </row>
    <row r="179" spans="2:21" x14ac:dyDescent="0.3">
      <c r="B179" s="2" t="str">
        <f t="shared" si="41"/>
        <v/>
      </c>
      <c r="C179" s="4">
        <f t="shared" si="53"/>
        <v>73</v>
      </c>
      <c r="D179" s="40">
        <f t="shared" si="48"/>
        <v>6.083333333333333</v>
      </c>
      <c r="E179" s="2">
        <f t="shared" si="49"/>
        <v>243879.49858228568</v>
      </c>
      <c r="F179" s="2">
        <f t="shared" si="54"/>
        <v>870.05000000000007</v>
      </c>
      <c r="G179" s="2">
        <f t="shared" si="55"/>
        <v>609.69874645571417</v>
      </c>
      <c r="H179" s="2">
        <f t="shared" si="56"/>
        <v>260.3512535442859</v>
      </c>
      <c r="I179" s="2">
        <f t="shared" si="42"/>
        <v>243619.14732874141</v>
      </c>
      <c r="J179" s="2"/>
      <c r="K179" s="2">
        <f>K178*(1+$C$44*IF(ISERROR(VLOOKUP(C179/12,#REF!,1,FALSE)),0,1))</f>
        <v>259000</v>
      </c>
      <c r="L179" s="2">
        <f>L178*(1+$C$44*IF(ISERROR(VLOOKUP(C179/12,#REF!,1,FALSE)),0,1))</f>
        <v>857.11999999999989</v>
      </c>
      <c r="M179" s="2">
        <f t="shared" si="43"/>
        <v>-12.930000000000177</v>
      </c>
      <c r="N179" s="2">
        <f t="shared" si="44"/>
        <v>-113.02041312238094</v>
      </c>
      <c r="O179" s="2">
        <f>IF(ISERROR(VLOOKUP(C179/12,#REF!,1,FALSE)),0,1)*SUM(N168:N179)*$C$66</f>
        <v>0</v>
      </c>
      <c r="P179" s="2">
        <f t="shared" si="45"/>
        <v>0</v>
      </c>
      <c r="Q179" s="2">
        <f t="shared" si="50"/>
        <v>-972.77340713010381</v>
      </c>
      <c r="R179" s="2">
        <f t="shared" si="46"/>
        <v>14408.079264128493</v>
      </c>
      <c r="S179" s="2">
        <f t="shared" si="51"/>
        <v>-15591.920735871507</v>
      </c>
      <c r="T179" s="7">
        <f t="shared" si="47"/>
        <v>5.5629649668449778E-2</v>
      </c>
      <c r="U179" s="7">
        <f t="shared" si="52"/>
        <v>-0.11357633366221875</v>
      </c>
    </row>
    <row r="180" spans="2:21" x14ac:dyDescent="0.3">
      <c r="B180" s="2" t="str">
        <f t="shared" si="41"/>
        <v/>
      </c>
      <c r="C180" s="4">
        <f t="shared" si="53"/>
        <v>74</v>
      </c>
      <c r="D180" s="40">
        <f t="shared" si="48"/>
        <v>6.166666666666667</v>
      </c>
      <c r="E180" s="2">
        <f t="shared" si="49"/>
        <v>243619.14732874141</v>
      </c>
      <c r="F180" s="2">
        <f t="shared" si="54"/>
        <v>870.05000000000007</v>
      </c>
      <c r="G180" s="2">
        <f t="shared" si="55"/>
        <v>609.04786832185357</v>
      </c>
      <c r="H180" s="2">
        <f t="shared" si="56"/>
        <v>261.0021316781465</v>
      </c>
      <c r="I180" s="2">
        <f t="shared" si="42"/>
        <v>243358.14519706328</v>
      </c>
      <c r="J180" s="2"/>
      <c r="K180" s="2">
        <f>K179*(1+$C$44*IF(ISERROR(VLOOKUP(C180/12,#REF!,1,FALSE)),0,1))</f>
        <v>259000</v>
      </c>
      <c r="L180" s="2">
        <f>L179*(1+$C$44*IF(ISERROR(VLOOKUP(C180/12,#REF!,1,FALSE)),0,1))</f>
        <v>857.11999999999989</v>
      </c>
      <c r="M180" s="2">
        <f t="shared" si="43"/>
        <v>-12.930000000000177</v>
      </c>
      <c r="N180" s="2">
        <f t="shared" si="44"/>
        <v>-112.36953498852034</v>
      </c>
      <c r="O180" s="2">
        <f>IF(ISERROR(VLOOKUP(C180/12,#REF!,1,FALSE)),0,1)*SUM(N169:N180)*$C$66</f>
        <v>0</v>
      </c>
      <c r="P180" s="2">
        <f t="shared" si="45"/>
        <v>0</v>
      </c>
      <c r="Q180" s="2">
        <f t="shared" si="50"/>
        <v>-986.51405163604568</v>
      </c>
      <c r="R180" s="2">
        <f t="shared" si="46"/>
        <v>14655.340751300682</v>
      </c>
      <c r="S180" s="2">
        <f t="shared" si="51"/>
        <v>-15344.659248699318</v>
      </c>
      <c r="T180" s="7">
        <f t="shared" si="47"/>
        <v>5.6584327225099158E-2</v>
      </c>
      <c r="U180" s="7">
        <f t="shared" si="52"/>
        <v>-0.10967771682334193</v>
      </c>
    </row>
    <row r="181" spans="2:21" x14ac:dyDescent="0.3">
      <c r="B181" s="2" t="str">
        <f t="shared" si="41"/>
        <v/>
      </c>
      <c r="C181" s="4">
        <f t="shared" si="53"/>
        <v>75</v>
      </c>
      <c r="D181" s="40">
        <f t="shared" si="48"/>
        <v>6.25</v>
      </c>
      <c r="E181" s="2">
        <f t="shared" si="49"/>
        <v>243358.14519706328</v>
      </c>
      <c r="F181" s="2">
        <f t="shared" si="54"/>
        <v>870.05000000000007</v>
      </c>
      <c r="G181" s="2">
        <f t="shared" si="55"/>
        <v>608.39536299265819</v>
      </c>
      <c r="H181" s="2">
        <f t="shared" si="56"/>
        <v>261.65463700734188</v>
      </c>
      <c r="I181" s="2">
        <f t="shared" si="42"/>
        <v>243096.49056005594</v>
      </c>
      <c r="J181" s="2"/>
      <c r="K181" s="2">
        <f>K180*(1+$C$44*IF(ISERROR(VLOOKUP(C181/12,#REF!,1,FALSE)),0,1))</f>
        <v>259000</v>
      </c>
      <c r="L181" s="2">
        <f>L180*(1+$C$44*IF(ISERROR(VLOOKUP(C181/12,#REF!,1,FALSE)),0,1))</f>
        <v>857.11999999999989</v>
      </c>
      <c r="M181" s="2">
        <f t="shared" si="43"/>
        <v>-12.930000000000177</v>
      </c>
      <c r="N181" s="2">
        <f t="shared" si="44"/>
        <v>-111.71702965932496</v>
      </c>
      <c r="O181" s="2">
        <f>IF(ISERROR(VLOOKUP(C181/12,#REF!,1,FALSE)),0,1)*SUM(N170:N181)*$C$66</f>
        <v>0</v>
      </c>
      <c r="P181" s="2">
        <f t="shared" si="45"/>
        <v>0</v>
      </c>
      <c r="Q181" s="2">
        <f t="shared" si="50"/>
        <v>-1000.2661466790759</v>
      </c>
      <c r="R181" s="2">
        <f t="shared" si="46"/>
        <v>14903.243293264968</v>
      </c>
      <c r="S181" s="2">
        <f t="shared" si="51"/>
        <v>-15096.756706735032</v>
      </c>
      <c r="T181" s="7">
        <f t="shared" si="47"/>
        <v>5.7541479896775938E-2</v>
      </c>
      <c r="U181" s="7">
        <f t="shared" si="52"/>
        <v>-0.10590117147812739</v>
      </c>
    </row>
    <row r="182" spans="2:21" x14ac:dyDescent="0.3">
      <c r="B182" s="2" t="str">
        <f t="shared" si="41"/>
        <v/>
      </c>
      <c r="C182" s="4">
        <f t="shared" si="53"/>
        <v>76</v>
      </c>
      <c r="D182" s="40">
        <f t="shared" si="48"/>
        <v>6.333333333333333</v>
      </c>
      <c r="E182" s="2">
        <f t="shared" si="49"/>
        <v>243096.49056005594</v>
      </c>
      <c r="F182" s="2">
        <f t="shared" si="54"/>
        <v>870.05000000000007</v>
      </c>
      <c r="G182" s="2">
        <f t="shared" si="55"/>
        <v>607.74122640013991</v>
      </c>
      <c r="H182" s="2">
        <f t="shared" si="56"/>
        <v>262.30877359986016</v>
      </c>
      <c r="I182" s="2">
        <f t="shared" si="42"/>
        <v>242834.18178645609</v>
      </c>
      <c r="J182" s="2"/>
      <c r="K182" s="2">
        <f>K181*(1+$C$44*IF(ISERROR(VLOOKUP(C182/12,#REF!,1,FALSE)),0,1))</f>
        <v>259000</v>
      </c>
      <c r="L182" s="2">
        <f>L181*(1+$C$44*IF(ISERROR(VLOOKUP(C182/12,#REF!,1,FALSE)),0,1))</f>
        <v>857.11999999999989</v>
      </c>
      <c r="M182" s="2">
        <f t="shared" si="43"/>
        <v>-12.930000000000177</v>
      </c>
      <c r="N182" s="2">
        <f t="shared" si="44"/>
        <v>-111.06289306680668</v>
      </c>
      <c r="O182" s="2">
        <f>IF(ISERROR(VLOOKUP(C182/12,#REF!,1,FALSE)),0,1)*SUM(N171:N182)*$C$66</f>
        <v>0</v>
      </c>
      <c r="P182" s="2">
        <f t="shared" si="45"/>
        <v>0</v>
      </c>
      <c r="Q182" s="2">
        <f t="shared" si="50"/>
        <v>-1014.0297018013085</v>
      </c>
      <c r="R182" s="2">
        <f t="shared" si="46"/>
        <v>15151.788511742605</v>
      </c>
      <c r="S182" s="2">
        <f t="shared" si="51"/>
        <v>-14848.211488257395</v>
      </c>
      <c r="T182" s="7">
        <f t="shared" si="47"/>
        <v>5.8501113944952145E-2</v>
      </c>
      <c r="U182" s="7">
        <f t="shared" si="52"/>
        <v>-0.10224183221631566</v>
      </c>
    </row>
    <row r="183" spans="2:21" x14ac:dyDescent="0.3">
      <c r="B183" s="2" t="str">
        <f t="shared" si="41"/>
        <v/>
      </c>
      <c r="C183" s="4">
        <f t="shared" si="53"/>
        <v>77</v>
      </c>
      <c r="D183" s="40">
        <f t="shared" si="48"/>
        <v>6.416666666666667</v>
      </c>
      <c r="E183" s="2">
        <f t="shared" si="49"/>
        <v>242834.18178645609</v>
      </c>
      <c r="F183" s="2">
        <f t="shared" si="54"/>
        <v>870.05000000000007</v>
      </c>
      <c r="G183" s="2">
        <f t="shared" si="55"/>
        <v>607.08545446614016</v>
      </c>
      <c r="H183" s="2">
        <f t="shared" si="56"/>
        <v>262.9645455338599</v>
      </c>
      <c r="I183" s="2">
        <f t="shared" si="42"/>
        <v>242571.21724092224</v>
      </c>
      <c r="J183" s="2"/>
      <c r="K183" s="2">
        <f>K182*(1+$C$44*IF(ISERROR(VLOOKUP(C183/12,#REF!,1,FALSE)),0,1))</f>
        <v>259000</v>
      </c>
      <c r="L183" s="2">
        <f>L182*(1+$C$44*IF(ISERROR(VLOOKUP(C183/12,#REF!,1,FALSE)),0,1))</f>
        <v>857.11999999999989</v>
      </c>
      <c r="M183" s="2">
        <f t="shared" si="43"/>
        <v>-12.930000000000177</v>
      </c>
      <c r="N183" s="2">
        <f t="shared" si="44"/>
        <v>-110.40712113280694</v>
      </c>
      <c r="O183" s="2">
        <f>IF(ISERROR(VLOOKUP(C183/12,#REF!,1,FALSE)),0,1)*SUM(N172:N183)*$C$66</f>
        <v>0</v>
      </c>
      <c r="P183" s="2">
        <f t="shared" si="45"/>
        <v>0</v>
      </c>
      <c r="Q183" s="2">
        <f t="shared" si="50"/>
        <v>-1027.8047265528098</v>
      </c>
      <c r="R183" s="2">
        <f t="shared" si="46"/>
        <v>15400.978032524959</v>
      </c>
      <c r="S183" s="2">
        <f t="shared" si="51"/>
        <v>-14599.021967475041</v>
      </c>
      <c r="T183" s="7">
        <f t="shared" si="47"/>
        <v>5.9463235646814515E-2</v>
      </c>
      <c r="U183" s="7">
        <f t="shared" si="52"/>
        <v>-9.8695068055596247E-2</v>
      </c>
    </row>
    <row r="184" spans="2:21" x14ac:dyDescent="0.3">
      <c r="B184" s="2" t="str">
        <f t="shared" si="41"/>
        <v/>
      </c>
      <c r="C184" s="4">
        <f t="shared" si="53"/>
        <v>78</v>
      </c>
      <c r="D184" s="40">
        <f t="shared" si="48"/>
        <v>6.5</v>
      </c>
      <c r="E184" s="2">
        <f t="shared" si="49"/>
        <v>242571.21724092224</v>
      </c>
      <c r="F184" s="2">
        <f t="shared" si="54"/>
        <v>870.05000000000007</v>
      </c>
      <c r="G184" s="2">
        <f t="shared" si="55"/>
        <v>606.42804310230565</v>
      </c>
      <c r="H184" s="2">
        <f t="shared" si="56"/>
        <v>263.62195689769442</v>
      </c>
      <c r="I184" s="2">
        <f t="shared" si="42"/>
        <v>242307.59528402454</v>
      </c>
      <c r="J184" s="2"/>
      <c r="K184" s="2">
        <f>K183*(1+$C$44*IF(ISERROR(VLOOKUP(C184/12,#REF!,1,FALSE)),0,1))</f>
        <v>259000</v>
      </c>
      <c r="L184" s="2">
        <f>L183*(1+$C$44*IF(ISERROR(VLOOKUP(C184/12,#REF!,1,FALSE)),0,1))</f>
        <v>857.11999999999989</v>
      </c>
      <c r="M184" s="2">
        <f t="shared" si="43"/>
        <v>-12.930000000000177</v>
      </c>
      <c r="N184" s="2">
        <f t="shared" si="44"/>
        <v>-109.74970976897242</v>
      </c>
      <c r="O184" s="2">
        <f>IF(ISERROR(VLOOKUP(C184/12,#REF!,1,FALSE)),0,1)*SUM(N173:N184)*$C$66</f>
        <v>0</v>
      </c>
      <c r="P184" s="2">
        <f t="shared" si="45"/>
        <v>0</v>
      </c>
      <c r="Q184" s="2">
        <f t="shared" si="50"/>
        <v>-1041.5912304916037</v>
      </c>
      <c r="R184" s="2">
        <f t="shared" si="46"/>
        <v>15650.813485483843</v>
      </c>
      <c r="S184" s="2">
        <f t="shared" si="51"/>
        <v>-14349.186514516157</v>
      </c>
      <c r="T184" s="7">
        <f t="shared" si="47"/>
        <v>6.0427851295304411E-2</v>
      </c>
      <c r="U184" s="7">
        <f t="shared" si="52"/>
        <v>-9.5256469443931846E-2</v>
      </c>
    </row>
    <row r="185" spans="2:21" x14ac:dyDescent="0.3">
      <c r="B185" s="2" t="str">
        <f t="shared" si="41"/>
        <v/>
      </c>
      <c r="C185" s="4">
        <f t="shared" si="53"/>
        <v>79</v>
      </c>
      <c r="D185" s="40">
        <f t="shared" si="48"/>
        <v>6.583333333333333</v>
      </c>
      <c r="E185" s="2">
        <f t="shared" si="49"/>
        <v>242307.59528402454</v>
      </c>
      <c r="F185" s="2">
        <f t="shared" si="54"/>
        <v>870.05000000000007</v>
      </c>
      <c r="G185" s="2">
        <f t="shared" si="55"/>
        <v>605.76898821006137</v>
      </c>
      <c r="H185" s="2">
        <f t="shared" si="56"/>
        <v>264.2810117899387</v>
      </c>
      <c r="I185" s="2">
        <f t="shared" si="42"/>
        <v>242043.31427223459</v>
      </c>
      <c r="J185" s="2"/>
      <c r="K185" s="2">
        <f>K184*(1+$C$44*IF(ISERROR(VLOOKUP(C185/12,#REF!,1,FALSE)),0,1))</f>
        <v>259000</v>
      </c>
      <c r="L185" s="2">
        <f>L184*(1+$C$44*IF(ISERROR(VLOOKUP(C185/12,#REF!,1,FALSE)),0,1))</f>
        <v>857.11999999999989</v>
      </c>
      <c r="M185" s="2">
        <f t="shared" si="43"/>
        <v>-12.930000000000177</v>
      </c>
      <c r="N185" s="2">
        <f t="shared" si="44"/>
        <v>-109.09065487672814</v>
      </c>
      <c r="O185" s="2">
        <f>IF(ISERROR(VLOOKUP(C185/12,#REF!,1,FALSE)),0,1)*SUM(N174:N185)*$C$66</f>
        <v>0</v>
      </c>
      <c r="P185" s="2">
        <f t="shared" si="45"/>
        <v>0</v>
      </c>
      <c r="Q185" s="2">
        <f t="shared" si="50"/>
        <v>-1055.3892231836803</v>
      </c>
      <c r="R185" s="2">
        <f t="shared" si="46"/>
        <v>15901.296504581725</v>
      </c>
      <c r="S185" s="2">
        <f t="shared" si="51"/>
        <v>-14098.703495418275</v>
      </c>
      <c r="T185" s="7">
        <f t="shared" si="47"/>
        <v>6.1394967199157241E-2</v>
      </c>
      <c r="U185" s="7">
        <f t="shared" si="52"/>
        <v>-9.1921836053488137E-2</v>
      </c>
    </row>
    <row r="186" spans="2:21" x14ac:dyDescent="0.3">
      <c r="B186" s="2" t="str">
        <f t="shared" si="41"/>
        <v/>
      </c>
      <c r="C186" s="4">
        <f t="shared" si="53"/>
        <v>80</v>
      </c>
      <c r="D186" s="40">
        <f t="shared" si="48"/>
        <v>6.666666666666667</v>
      </c>
      <c r="E186" s="2">
        <f t="shared" si="49"/>
        <v>242043.31427223459</v>
      </c>
      <c r="F186" s="2">
        <f t="shared" si="54"/>
        <v>870.05000000000007</v>
      </c>
      <c r="G186" s="2">
        <f t="shared" si="55"/>
        <v>605.10828568058639</v>
      </c>
      <c r="H186" s="2">
        <f t="shared" si="56"/>
        <v>264.94171431941368</v>
      </c>
      <c r="I186" s="2">
        <f t="shared" si="42"/>
        <v>241778.37255791519</v>
      </c>
      <c r="J186" s="2"/>
      <c r="K186" s="2">
        <f>K185*(1+$C$44*IF(ISERROR(VLOOKUP(C186/12,#REF!,1,FALSE)),0,1))</f>
        <v>259000</v>
      </c>
      <c r="L186" s="2">
        <f>L185*(1+$C$44*IF(ISERROR(VLOOKUP(C186/12,#REF!,1,FALSE)),0,1))</f>
        <v>857.11999999999989</v>
      </c>
      <c r="M186" s="2">
        <f t="shared" si="43"/>
        <v>-12.930000000000177</v>
      </c>
      <c r="N186" s="2">
        <f t="shared" si="44"/>
        <v>-108.42995234725316</v>
      </c>
      <c r="O186" s="2">
        <f>IF(ISERROR(VLOOKUP(C186/12,#REF!,1,FALSE)),0,1)*SUM(N175:N186)*$C$66</f>
        <v>0</v>
      </c>
      <c r="P186" s="2">
        <f t="shared" si="45"/>
        <v>0</v>
      </c>
      <c r="Q186" s="2">
        <f t="shared" si="50"/>
        <v>-1069.1987142030002</v>
      </c>
      <c r="R186" s="2">
        <f t="shared" si="46"/>
        <v>16152.428727881808</v>
      </c>
      <c r="S186" s="2">
        <f t="shared" si="51"/>
        <v>-13847.571272118192</v>
      </c>
      <c r="T186" s="7">
        <f t="shared" si="47"/>
        <v>6.2364589682941347E-2</v>
      </c>
      <c r="U186" s="7">
        <f t="shared" si="52"/>
        <v>-8.8687165316144068E-2</v>
      </c>
    </row>
    <row r="187" spans="2:21" x14ac:dyDescent="0.3">
      <c r="B187" s="2" t="str">
        <f t="shared" si="41"/>
        <v/>
      </c>
      <c r="C187" s="4">
        <f t="shared" si="53"/>
        <v>81</v>
      </c>
      <c r="D187" s="40">
        <f t="shared" si="48"/>
        <v>6.75</v>
      </c>
      <c r="E187" s="2">
        <f t="shared" si="49"/>
        <v>241778.37255791519</v>
      </c>
      <c r="F187" s="2">
        <f t="shared" si="54"/>
        <v>870.05000000000007</v>
      </c>
      <c r="G187" s="2">
        <f t="shared" si="55"/>
        <v>604.44593139478798</v>
      </c>
      <c r="H187" s="2">
        <f t="shared" si="56"/>
        <v>265.60406860521209</v>
      </c>
      <c r="I187" s="2">
        <f t="shared" si="42"/>
        <v>241512.76848930999</v>
      </c>
      <c r="J187" s="2"/>
      <c r="K187" s="2">
        <f>K186*(1+$C$44*IF(ISERROR(VLOOKUP(C187/12,#REF!,1,FALSE)),0,1))</f>
        <v>259000</v>
      </c>
      <c r="L187" s="2">
        <f>L186*(1+$C$44*IF(ISERROR(VLOOKUP(C187/12,#REF!,1,FALSE)),0,1))</f>
        <v>857.11999999999989</v>
      </c>
      <c r="M187" s="2">
        <f t="shared" si="43"/>
        <v>-12.930000000000177</v>
      </c>
      <c r="N187" s="2">
        <f t="shared" si="44"/>
        <v>-107.76759806145475</v>
      </c>
      <c r="O187" s="2">
        <f>IF(ISERROR(VLOOKUP(C187/12,#REF!,1,FALSE)),0,1)*SUM(N176:N187)*$C$66</f>
        <v>0</v>
      </c>
      <c r="P187" s="2">
        <f t="shared" si="45"/>
        <v>0</v>
      </c>
      <c r="Q187" s="2">
        <f t="shared" si="50"/>
        <v>-1083.0197131315026</v>
      </c>
      <c r="R187" s="2">
        <f t="shared" si="46"/>
        <v>16404.211797558499</v>
      </c>
      <c r="S187" s="2">
        <f t="shared" si="51"/>
        <v>-13595.788202441501</v>
      </c>
      <c r="T187" s="7">
        <f t="shared" si="47"/>
        <v>6.333672508709845E-2</v>
      </c>
      <c r="U187" s="7">
        <f t="shared" si="52"/>
        <v>-8.554864165349485E-2</v>
      </c>
    </row>
    <row r="188" spans="2:21" x14ac:dyDescent="0.3">
      <c r="B188" s="2" t="str">
        <f t="shared" si="41"/>
        <v/>
      </c>
      <c r="C188" s="4">
        <f t="shared" si="53"/>
        <v>82</v>
      </c>
      <c r="D188" s="40">
        <f t="shared" si="48"/>
        <v>6.833333333333333</v>
      </c>
      <c r="E188" s="2">
        <f t="shared" si="49"/>
        <v>241512.76848930999</v>
      </c>
      <c r="F188" s="2">
        <f t="shared" si="54"/>
        <v>870.05000000000007</v>
      </c>
      <c r="G188" s="2">
        <f t="shared" si="55"/>
        <v>603.78192122327494</v>
      </c>
      <c r="H188" s="2">
        <f t="shared" si="56"/>
        <v>266.26807877672513</v>
      </c>
      <c r="I188" s="2">
        <f t="shared" si="42"/>
        <v>241246.50041053328</v>
      </c>
      <c r="J188" s="2"/>
      <c r="K188" s="2">
        <f>K187*(1+$C$44*IF(ISERROR(VLOOKUP(C188/12,#REF!,1,FALSE)),0,1))</f>
        <v>259000</v>
      </c>
      <c r="L188" s="2">
        <f>L187*(1+$C$44*IF(ISERROR(VLOOKUP(C188/12,#REF!,1,FALSE)),0,1))</f>
        <v>857.11999999999989</v>
      </c>
      <c r="M188" s="2">
        <f t="shared" si="43"/>
        <v>-12.930000000000177</v>
      </c>
      <c r="N188" s="2">
        <f t="shared" si="44"/>
        <v>-107.10358788994171</v>
      </c>
      <c r="O188" s="2">
        <f>IF(ISERROR(VLOOKUP(C188/12,#REF!,1,FALSE)),0,1)*SUM(N177:N188)*$C$66</f>
        <v>0</v>
      </c>
      <c r="P188" s="2">
        <f t="shared" si="45"/>
        <v>0</v>
      </c>
      <c r="Q188" s="2">
        <f t="shared" si="50"/>
        <v>-1096.8522295591124</v>
      </c>
      <c r="R188" s="2">
        <f t="shared" si="46"/>
        <v>16656.647359907598</v>
      </c>
      <c r="S188" s="2">
        <f t="shared" si="51"/>
        <v>-13343.352640092402</v>
      </c>
      <c r="T188" s="7">
        <f t="shared" si="47"/>
        <v>6.4311379767982998E-2</v>
      </c>
      <c r="U188" s="7">
        <f t="shared" si="52"/>
        <v>-8.2502626357112141E-2</v>
      </c>
    </row>
    <row r="189" spans="2:21" x14ac:dyDescent="0.3">
      <c r="B189" s="2" t="str">
        <f t="shared" si="41"/>
        <v/>
      </c>
      <c r="C189" s="4">
        <f t="shared" si="53"/>
        <v>83</v>
      </c>
      <c r="D189" s="40">
        <f t="shared" si="48"/>
        <v>6.916666666666667</v>
      </c>
      <c r="E189" s="2">
        <f t="shared" si="49"/>
        <v>241246.50041053328</v>
      </c>
      <c r="F189" s="2">
        <f t="shared" si="54"/>
        <v>870.05000000000007</v>
      </c>
      <c r="G189" s="2">
        <f t="shared" si="55"/>
        <v>603.1162510263332</v>
      </c>
      <c r="H189" s="2">
        <f t="shared" si="56"/>
        <v>266.93374897366687</v>
      </c>
      <c r="I189" s="2">
        <f t="shared" si="42"/>
        <v>240979.5666615596</v>
      </c>
      <c r="J189" s="2"/>
      <c r="K189" s="2">
        <f>K188*(1+$C$44*IF(ISERROR(VLOOKUP(C189/12,#REF!,1,FALSE)),0,1))</f>
        <v>259000</v>
      </c>
      <c r="L189" s="2">
        <f>L188*(1+$C$44*IF(ISERROR(VLOOKUP(C189/12,#REF!,1,FALSE)),0,1))</f>
        <v>857.11999999999989</v>
      </c>
      <c r="M189" s="2">
        <f t="shared" si="43"/>
        <v>-12.930000000000177</v>
      </c>
      <c r="N189" s="2">
        <f t="shared" si="44"/>
        <v>-106.43791769299997</v>
      </c>
      <c r="O189" s="2">
        <f>IF(ISERROR(VLOOKUP(C189/12,#REF!,1,FALSE)),0,1)*SUM(N178:N189)*$C$66</f>
        <v>0</v>
      </c>
      <c r="P189" s="2">
        <f t="shared" si="45"/>
        <v>0</v>
      </c>
      <c r="Q189" s="2">
        <f t="shared" si="50"/>
        <v>-1110.6962730837449</v>
      </c>
      <c r="R189" s="2">
        <f t="shared" si="46"/>
        <v>16909.737065356661</v>
      </c>
      <c r="S189" s="2">
        <f t="shared" si="51"/>
        <v>-13090.262934643339</v>
      </c>
      <c r="T189" s="7">
        <f t="shared" si="47"/>
        <v>6.5288560097902168E-2</v>
      </c>
      <c r="U189" s="7">
        <f t="shared" si="52"/>
        <v>-7.9545648077538944E-2</v>
      </c>
    </row>
    <row r="190" spans="2:21" x14ac:dyDescent="0.3">
      <c r="B190" s="2" t="str">
        <f t="shared" si="41"/>
        <v/>
      </c>
      <c r="C190" s="4">
        <f t="shared" si="53"/>
        <v>84</v>
      </c>
      <c r="D190" s="40">
        <f t="shared" si="48"/>
        <v>7</v>
      </c>
      <c r="E190" s="2">
        <f t="shared" si="49"/>
        <v>240979.5666615596</v>
      </c>
      <c r="F190" s="2">
        <f t="shared" si="54"/>
        <v>870.05000000000007</v>
      </c>
      <c r="G190" s="2">
        <f t="shared" si="55"/>
        <v>602.448916653899</v>
      </c>
      <c r="H190" s="2">
        <f t="shared" si="56"/>
        <v>267.60108334610106</v>
      </c>
      <c r="I190" s="2">
        <f t="shared" si="42"/>
        <v>240711.96557821351</v>
      </c>
      <c r="J190" s="2"/>
      <c r="K190" s="2">
        <f>K189*(1+$C$44*IF(ISERROR(VLOOKUP(C190/12,#REF!,1,FALSE)),0,1))</f>
        <v>259000</v>
      </c>
      <c r="L190" s="2">
        <f>L189*(1+$C$44*IF(ISERROR(VLOOKUP(C190/12,#REF!,1,FALSE)),0,1))</f>
        <v>857.11999999999989</v>
      </c>
      <c r="M190" s="2">
        <f t="shared" si="43"/>
        <v>-12.930000000000177</v>
      </c>
      <c r="N190" s="2">
        <f t="shared" si="44"/>
        <v>-105.77058332056578</v>
      </c>
      <c r="O190" s="2">
        <f>IF(ISERROR(VLOOKUP(C190/12,#REF!,1,FALSE)),0,1)*SUM(N179:N190)*$C$66</f>
        <v>0</v>
      </c>
      <c r="P190" s="2">
        <f t="shared" si="45"/>
        <v>0</v>
      </c>
      <c r="Q190" s="2">
        <f t="shared" si="50"/>
        <v>-1124.551853311315</v>
      </c>
      <c r="R190" s="2">
        <f t="shared" si="46"/>
        <v>17163.482568475185</v>
      </c>
      <c r="S190" s="2">
        <f t="shared" si="51"/>
        <v>-12836.517431524815</v>
      </c>
      <c r="T190" s="7">
        <f t="shared" si="47"/>
        <v>6.6268272465155154E-2</v>
      </c>
      <c r="U190" s="7">
        <f t="shared" si="52"/>
        <v>-7.667439388310382E-2</v>
      </c>
    </row>
    <row r="191" spans="2:21" x14ac:dyDescent="0.3">
      <c r="B191" s="2" t="str">
        <f t="shared" si="41"/>
        <v/>
      </c>
      <c r="C191" s="4">
        <f t="shared" si="53"/>
        <v>85</v>
      </c>
      <c r="D191" s="40">
        <f t="shared" si="48"/>
        <v>7.083333333333333</v>
      </c>
      <c r="E191" s="2">
        <f t="shared" si="49"/>
        <v>240711.96557821351</v>
      </c>
      <c r="F191" s="2">
        <f t="shared" si="54"/>
        <v>870.05000000000007</v>
      </c>
      <c r="G191" s="2">
        <f t="shared" si="55"/>
        <v>601.77991394553374</v>
      </c>
      <c r="H191" s="2">
        <f t="shared" si="56"/>
        <v>268.27008605446633</v>
      </c>
      <c r="I191" s="2">
        <f t="shared" si="42"/>
        <v>240443.69549215905</v>
      </c>
      <c r="J191" s="2"/>
      <c r="K191" s="2">
        <f>K190*(1+$C$44*IF(ISERROR(VLOOKUP(C191/12,#REF!,1,FALSE)),0,1))</f>
        <v>259000</v>
      </c>
      <c r="L191" s="2">
        <f>L190*(1+$C$44*IF(ISERROR(VLOOKUP(C191/12,#REF!,1,FALSE)),0,1))</f>
        <v>857.11999999999989</v>
      </c>
      <c r="M191" s="2">
        <f t="shared" si="43"/>
        <v>-12.930000000000177</v>
      </c>
      <c r="N191" s="2">
        <f t="shared" si="44"/>
        <v>-105.10158061220051</v>
      </c>
      <c r="O191" s="2">
        <f>IF(ISERROR(VLOOKUP(C191/12,#REF!,1,FALSE)),0,1)*SUM(N180:N191)*$C$66</f>
        <v>0</v>
      </c>
      <c r="P191" s="2">
        <f t="shared" si="45"/>
        <v>0</v>
      </c>
      <c r="Q191" s="2">
        <f t="shared" si="50"/>
        <v>-1138.4189798557413</v>
      </c>
      <c r="R191" s="2">
        <f t="shared" si="46"/>
        <v>17417.8855279852</v>
      </c>
      <c r="S191" s="2">
        <f t="shared" si="51"/>
        <v>-12582.1144720148</v>
      </c>
      <c r="T191" s="7">
        <f t="shared" si="47"/>
        <v>6.7250523274074131E-2</v>
      </c>
      <c r="U191" s="7">
        <f t="shared" si="52"/>
        <v>-7.3885700852101222E-2</v>
      </c>
    </row>
    <row r="192" spans="2:21" x14ac:dyDescent="0.3">
      <c r="B192" s="2" t="str">
        <f t="shared" si="41"/>
        <v/>
      </c>
      <c r="C192" s="4">
        <f t="shared" si="53"/>
        <v>86</v>
      </c>
      <c r="D192" s="40">
        <f t="shared" si="48"/>
        <v>7.166666666666667</v>
      </c>
      <c r="E192" s="2">
        <f t="shared" si="49"/>
        <v>240443.69549215905</v>
      </c>
      <c r="F192" s="2">
        <f t="shared" si="54"/>
        <v>870.05000000000007</v>
      </c>
      <c r="G192" s="2">
        <f t="shared" si="55"/>
        <v>601.10923873039758</v>
      </c>
      <c r="H192" s="2">
        <f t="shared" si="56"/>
        <v>268.94076126960249</v>
      </c>
      <c r="I192" s="2">
        <f t="shared" si="42"/>
        <v>240174.75473088946</v>
      </c>
      <c r="J192" s="2"/>
      <c r="K192" s="2">
        <f>K191*(1+$C$44*IF(ISERROR(VLOOKUP(C192/12,#REF!,1,FALSE)),0,1))</f>
        <v>259000</v>
      </c>
      <c r="L192" s="2">
        <f>L191*(1+$C$44*IF(ISERROR(VLOOKUP(C192/12,#REF!,1,FALSE)),0,1))</f>
        <v>857.11999999999989</v>
      </c>
      <c r="M192" s="2">
        <f t="shared" si="43"/>
        <v>-12.930000000000177</v>
      </c>
      <c r="N192" s="2">
        <f t="shared" si="44"/>
        <v>-104.43090539706435</v>
      </c>
      <c r="O192" s="2">
        <f>IF(ISERROR(VLOOKUP(C192/12,#REF!,1,FALSE)),0,1)*SUM(N181:N192)*$C$66</f>
        <v>0</v>
      </c>
      <c r="P192" s="2">
        <f t="shared" si="45"/>
        <v>0</v>
      </c>
      <c r="Q192" s="2">
        <f t="shared" si="50"/>
        <v>-1152.2976623389545</v>
      </c>
      <c r="R192" s="2">
        <f t="shared" si="46"/>
        <v>17672.947606771602</v>
      </c>
      <c r="S192" s="2">
        <f t="shared" si="51"/>
        <v>-12327.052393228398</v>
      </c>
      <c r="T192" s="7">
        <f t="shared" si="47"/>
        <v>6.82353189450641E-2</v>
      </c>
      <c r="U192" s="7">
        <f t="shared" si="52"/>
        <v>-7.117654816423602E-2</v>
      </c>
    </row>
    <row r="193" spans="2:21" x14ac:dyDescent="0.3">
      <c r="B193" s="2" t="str">
        <f t="shared" si="41"/>
        <v/>
      </c>
      <c r="C193" s="4">
        <f t="shared" si="53"/>
        <v>87</v>
      </c>
      <c r="D193" s="40">
        <f t="shared" si="48"/>
        <v>7.25</v>
      </c>
      <c r="E193" s="2">
        <f t="shared" si="49"/>
        <v>240174.75473088946</v>
      </c>
      <c r="F193" s="2">
        <f t="shared" si="54"/>
        <v>870.05000000000007</v>
      </c>
      <c r="G193" s="2">
        <f t="shared" si="55"/>
        <v>600.43688682722359</v>
      </c>
      <c r="H193" s="2">
        <f t="shared" si="56"/>
        <v>269.61311317277648</v>
      </c>
      <c r="I193" s="2">
        <f t="shared" si="42"/>
        <v>239905.14161771667</v>
      </c>
      <c r="J193" s="2"/>
      <c r="K193" s="2">
        <f>K192*(1+$C$44*IF(ISERROR(VLOOKUP(C193/12,#REF!,1,FALSE)),0,1))</f>
        <v>259000</v>
      </c>
      <c r="L193" s="2">
        <f>L192*(1+$C$44*IF(ISERROR(VLOOKUP(C193/12,#REF!,1,FALSE)),0,1))</f>
        <v>857.11999999999989</v>
      </c>
      <c r="M193" s="2">
        <f t="shared" si="43"/>
        <v>-12.930000000000177</v>
      </c>
      <c r="N193" s="2">
        <f t="shared" si="44"/>
        <v>-103.75855349389036</v>
      </c>
      <c r="O193" s="2">
        <f>IF(ISERROR(VLOOKUP(C193/12,#REF!,1,FALSE)),0,1)*SUM(N182:N193)*$C$66</f>
        <v>0</v>
      </c>
      <c r="P193" s="2">
        <f t="shared" si="45"/>
        <v>0</v>
      </c>
      <c r="Q193" s="2">
        <f t="shared" si="50"/>
        <v>-1166.1879103909037</v>
      </c>
      <c r="R193" s="2">
        <f t="shared" si="46"/>
        <v>17928.67047189243</v>
      </c>
      <c r="S193" s="2">
        <f t="shared" si="51"/>
        <v>-12071.32952810757</v>
      </c>
      <c r="T193" s="7">
        <f t="shared" si="47"/>
        <v>6.9222665914642587E-2</v>
      </c>
      <c r="U193" s="7">
        <f t="shared" si="52"/>
        <v>-6.8544049659430839E-2</v>
      </c>
    </row>
    <row r="194" spans="2:21" x14ac:dyDescent="0.3">
      <c r="B194" s="2" t="str">
        <f t="shared" si="41"/>
        <v/>
      </c>
      <c r="C194" s="4">
        <f t="shared" si="53"/>
        <v>88</v>
      </c>
      <c r="D194" s="40">
        <f t="shared" si="48"/>
        <v>7.333333333333333</v>
      </c>
      <c r="E194" s="2">
        <f t="shared" si="49"/>
        <v>239905.14161771667</v>
      </c>
      <c r="F194" s="2">
        <f t="shared" si="54"/>
        <v>870.05000000000007</v>
      </c>
      <c r="G194" s="2">
        <f t="shared" si="55"/>
        <v>599.76285404429166</v>
      </c>
      <c r="H194" s="2">
        <f t="shared" si="56"/>
        <v>270.28714595570841</v>
      </c>
      <c r="I194" s="2">
        <f t="shared" si="42"/>
        <v>239634.85447176095</v>
      </c>
      <c r="J194" s="2"/>
      <c r="K194" s="2">
        <f>K193*(1+$C$44*IF(ISERROR(VLOOKUP(C194/12,#REF!,1,FALSE)),0,1))</f>
        <v>259000</v>
      </c>
      <c r="L194" s="2">
        <f>L193*(1+$C$44*IF(ISERROR(VLOOKUP(C194/12,#REF!,1,FALSE)),0,1))</f>
        <v>857.11999999999989</v>
      </c>
      <c r="M194" s="2">
        <f t="shared" si="43"/>
        <v>-12.930000000000177</v>
      </c>
      <c r="N194" s="2">
        <f t="shared" si="44"/>
        <v>-103.08452071095843</v>
      </c>
      <c r="O194" s="2">
        <f>IF(ISERROR(VLOOKUP(C194/12,#REF!,1,FALSE)),0,1)*SUM(N183:N194)*$C$66</f>
        <v>0</v>
      </c>
      <c r="P194" s="2">
        <f t="shared" si="45"/>
        <v>0</v>
      </c>
      <c r="Q194" s="2">
        <f t="shared" si="50"/>
        <v>-1180.0897336495627</v>
      </c>
      <c r="R194" s="2">
        <f t="shared" si="46"/>
        <v>18185.055794589483</v>
      </c>
      <c r="S194" s="2">
        <f t="shared" si="51"/>
        <v>-11814.944205410517</v>
      </c>
      <c r="T194" s="7">
        <f t="shared" si="47"/>
        <v>7.0212570635480628E-2</v>
      </c>
      <c r="U194" s="7">
        <f t="shared" si="52"/>
        <v>-6.5985446834175288E-2</v>
      </c>
    </row>
    <row r="195" spans="2:21" x14ac:dyDescent="0.3">
      <c r="B195" s="2" t="str">
        <f t="shared" si="41"/>
        <v/>
      </c>
      <c r="C195" s="4">
        <f t="shared" si="53"/>
        <v>89</v>
      </c>
      <c r="D195" s="40">
        <f t="shared" si="48"/>
        <v>7.416666666666667</v>
      </c>
      <c r="E195" s="2">
        <f t="shared" si="49"/>
        <v>239634.85447176095</v>
      </c>
      <c r="F195" s="2">
        <f t="shared" si="54"/>
        <v>870.05000000000007</v>
      </c>
      <c r="G195" s="2">
        <f t="shared" si="55"/>
        <v>599.08713617940236</v>
      </c>
      <c r="H195" s="2">
        <f t="shared" si="56"/>
        <v>270.9628638205977</v>
      </c>
      <c r="I195" s="2">
        <f t="shared" si="42"/>
        <v>239363.89160794034</v>
      </c>
      <c r="J195" s="2"/>
      <c r="K195" s="2">
        <f>K194*(1+$C$44*IF(ISERROR(VLOOKUP(C195/12,#REF!,1,FALSE)),0,1))</f>
        <v>259000</v>
      </c>
      <c r="L195" s="2">
        <f>L194*(1+$C$44*IF(ISERROR(VLOOKUP(C195/12,#REF!,1,FALSE)),0,1))</f>
        <v>857.11999999999989</v>
      </c>
      <c r="M195" s="2">
        <f t="shared" si="43"/>
        <v>-12.930000000000177</v>
      </c>
      <c r="N195" s="2">
        <f t="shared" si="44"/>
        <v>-102.40880284606914</v>
      </c>
      <c r="O195" s="2">
        <f>IF(ISERROR(VLOOKUP(C195/12,#REF!,1,FALSE)),0,1)*SUM(N184:N195)*$C$66</f>
        <v>0</v>
      </c>
      <c r="P195" s="2">
        <f t="shared" si="45"/>
        <v>0</v>
      </c>
      <c r="Q195" s="2">
        <f t="shared" si="50"/>
        <v>-1194.0031417609375</v>
      </c>
      <c r="R195" s="2">
        <f t="shared" si="46"/>
        <v>18442.105250298715</v>
      </c>
      <c r="S195" s="2">
        <f t="shared" si="51"/>
        <v>-11557.894749701285</v>
      </c>
      <c r="T195" s="7">
        <f t="shared" si="47"/>
        <v>7.1205039576442919E-2</v>
      </c>
      <c r="U195" s="7">
        <f t="shared" si="52"/>
        <v>-6.3498102247562138E-2</v>
      </c>
    </row>
    <row r="196" spans="2:21" x14ac:dyDescent="0.3">
      <c r="B196" s="2" t="str">
        <f t="shared" si="41"/>
        <v/>
      </c>
      <c r="C196" s="4">
        <f t="shared" si="53"/>
        <v>90</v>
      </c>
      <c r="D196" s="40">
        <f t="shared" si="48"/>
        <v>7.5</v>
      </c>
      <c r="E196" s="2">
        <f t="shared" si="49"/>
        <v>239363.89160794034</v>
      </c>
      <c r="F196" s="2">
        <f t="shared" si="54"/>
        <v>870.05000000000007</v>
      </c>
      <c r="G196" s="2">
        <f t="shared" si="55"/>
        <v>598.40972901985083</v>
      </c>
      <c r="H196" s="2">
        <f t="shared" si="56"/>
        <v>271.64027098014924</v>
      </c>
      <c r="I196" s="2">
        <f t="shared" si="42"/>
        <v>239092.25133696018</v>
      </c>
      <c r="J196" s="2"/>
      <c r="K196" s="2">
        <f>K195*(1+$C$44*IF(ISERROR(VLOOKUP(C196/12,#REF!,1,FALSE)),0,1))</f>
        <v>259000</v>
      </c>
      <c r="L196" s="2">
        <f>L195*(1+$C$44*IF(ISERROR(VLOOKUP(C196/12,#REF!,1,FALSE)),0,1))</f>
        <v>857.11999999999989</v>
      </c>
      <c r="M196" s="2">
        <f t="shared" si="43"/>
        <v>-12.930000000000177</v>
      </c>
      <c r="N196" s="2">
        <f t="shared" si="44"/>
        <v>-101.7313956865176</v>
      </c>
      <c r="O196" s="2">
        <f>IF(ISERROR(VLOOKUP(C196/12,#REF!,1,FALSE)),0,1)*SUM(N185:N196)*$C$66</f>
        <v>0</v>
      </c>
      <c r="P196" s="2">
        <f t="shared" si="45"/>
        <v>0</v>
      </c>
      <c r="Q196" s="2">
        <f t="shared" si="50"/>
        <v>-1207.9281443790719</v>
      </c>
      <c r="R196" s="2">
        <f t="shared" si="46"/>
        <v>18699.820518660737</v>
      </c>
      <c r="S196" s="2">
        <f t="shared" si="51"/>
        <v>-11300.179481339263</v>
      </c>
      <c r="T196" s="7">
        <f t="shared" si="47"/>
        <v>7.2200079222628333E-2</v>
      </c>
      <c r="U196" s="7">
        <f t="shared" si="52"/>
        <v>-6.1079493310981281E-2</v>
      </c>
    </row>
    <row r="197" spans="2:21" x14ac:dyDescent="0.3">
      <c r="B197" s="2" t="str">
        <f t="shared" si="41"/>
        <v/>
      </c>
      <c r="C197" s="4">
        <f t="shared" si="53"/>
        <v>91</v>
      </c>
      <c r="D197" s="40">
        <f t="shared" si="48"/>
        <v>7.583333333333333</v>
      </c>
      <c r="E197" s="2">
        <f t="shared" si="49"/>
        <v>239092.25133696018</v>
      </c>
      <c r="F197" s="2">
        <f t="shared" si="54"/>
        <v>870.05000000000007</v>
      </c>
      <c r="G197" s="2">
        <f t="shared" si="55"/>
        <v>597.73062834240045</v>
      </c>
      <c r="H197" s="2">
        <f t="shared" si="56"/>
        <v>272.31937165759962</v>
      </c>
      <c r="I197" s="2">
        <f t="shared" si="42"/>
        <v>238819.93196530259</v>
      </c>
      <c r="J197" s="2"/>
      <c r="K197" s="2">
        <f>K196*(1+$C$44*IF(ISERROR(VLOOKUP(C197/12,#REF!,1,FALSE)),0,1))</f>
        <v>259000</v>
      </c>
      <c r="L197" s="2">
        <f>L196*(1+$C$44*IF(ISERROR(VLOOKUP(C197/12,#REF!,1,FALSE)),0,1))</f>
        <v>857.11999999999989</v>
      </c>
      <c r="M197" s="2">
        <f t="shared" si="43"/>
        <v>-12.930000000000177</v>
      </c>
      <c r="N197" s="2">
        <f t="shared" si="44"/>
        <v>-101.05229500906722</v>
      </c>
      <c r="O197" s="2">
        <f>IF(ISERROR(VLOOKUP(C197/12,#REF!,1,FALSE)),0,1)*SUM(N186:N197)*$C$66</f>
        <v>0</v>
      </c>
      <c r="P197" s="2">
        <f t="shared" si="45"/>
        <v>0</v>
      </c>
      <c r="Q197" s="2">
        <f t="shared" si="50"/>
        <v>-1221.8647511660547</v>
      </c>
      <c r="R197" s="2">
        <f t="shared" si="46"/>
        <v>18958.203283531358</v>
      </c>
      <c r="S197" s="2">
        <f t="shared" si="51"/>
        <v>-11041.796716468642</v>
      </c>
      <c r="T197" s="7">
        <f t="shared" si="47"/>
        <v>7.3197696075410656E-2</v>
      </c>
      <c r="U197" s="7">
        <f t="shared" si="52"/>
        <v>-5.8727206437169333E-2</v>
      </c>
    </row>
    <row r="198" spans="2:21" x14ac:dyDescent="0.3">
      <c r="B198" s="2" t="str">
        <f t="shared" si="41"/>
        <v/>
      </c>
      <c r="C198" s="4">
        <f t="shared" si="53"/>
        <v>92</v>
      </c>
      <c r="D198" s="40">
        <f t="shared" si="48"/>
        <v>7.666666666666667</v>
      </c>
      <c r="E198" s="2">
        <f t="shared" si="49"/>
        <v>238819.93196530259</v>
      </c>
      <c r="F198" s="2">
        <f t="shared" si="54"/>
        <v>870.05000000000007</v>
      </c>
      <c r="G198" s="2">
        <f t="shared" si="55"/>
        <v>597.04982991325642</v>
      </c>
      <c r="H198" s="2">
        <f t="shared" si="56"/>
        <v>273.00017008674365</v>
      </c>
      <c r="I198" s="2">
        <f t="shared" si="42"/>
        <v>238546.93179521585</v>
      </c>
      <c r="J198" s="2"/>
      <c r="K198" s="2">
        <f>K197*(1+$C$44*IF(ISERROR(VLOOKUP(C198/12,#REF!,1,FALSE)),0,1))</f>
        <v>259000</v>
      </c>
      <c r="L198" s="2">
        <f>L197*(1+$C$44*IF(ISERROR(VLOOKUP(C198/12,#REF!,1,FALSE)),0,1))</f>
        <v>857.11999999999989</v>
      </c>
      <c r="M198" s="2">
        <f t="shared" si="43"/>
        <v>-12.930000000000177</v>
      </c>
      <c r="N198" s="2">
        <f t="shared" si="44"/>
        <v>-100.37149657992319</v>
      </c>
      <c r="O198" s="2">
        <f>IF(ISERROR(VLOOKUP(C198/12,#REF!,1,FALSE)),0,1)*SUM(N187:N198)*$C$66</f>
        <v>0</v>
      </c>
      <c r="P198" s="2">
        <f t="shared" si="45"/>
        <v>0</v>
      </c>
      <c r="Q198" s="2">
        <f t="shared" si="50"/>
        <v>-1235.8129717920265</v>
      </c>
      <c r="R198" s="2">
        <f t="shared" si="46"/>
        <v>19217.255232992116</v>
      </c>
      <c r="S198" s="2">
        <f t="shared" si="51"/>
        <v>-10782.744767007884</v>
      </c>
      <c r="T198" s="7">
        <f t="shared" si="47"/>
        <v>7.4197896652479209E-2</v>
      </c>
      <c r="U198" s="7">
        <f t="shared" si="52"/>
        <v>-5.6438931525922054E-2</v>
      </c>
    </row>
    <row r="199" spans="2:21" x14ac:dyDescent="0.3">
      <c r="B199" s="2" t="str">
        <f t="shared" si="41"/>
        <v/>
      </c>
      <c r="C199" s="4">
        <f t="shared" si="53"/>
        <v>93</v>
      </c>
      <c r="D199" s="40">
        <f t="shared" si="48"/>
        <v>7.75</v>
      </c>
      <c r="E199" s="2">
        <f t="shared" si="49"/>
        <v>238546.93179521585</v>
      </c>
      <c r="F199" s="2">
        <f t="shared" si="54"/>
        <v>870.05000000000007</v>
      </c>
      <c r="G199" s="2">
        <f t="shared" si="55"/>
        <v>596.36732948803956</v>
      </c>
      <c r="H199" s="2">
        <f t="shared" si="56"/>
        <v>273.68267051196051</v>
      </c>
      <c r="I199" s="2">
        <f t="shared" si="42"/>
        <v>238273.24912470387</v>
      </c>
      <c r="J199" s="2"/>
      <c r="K199" s="2">
        <f>K198*(1+$C$44*IF(ISERROR(VLOOKUP(C199/12,#REF!,1,FALSE)),0,1))</f>
        <v>259000</v>
      </c>
      <c r="L199" s="2">
        <f>L198*(1+$C$44*IF(ISERROR(VLOOKUP(C199/12,#REF!,1,FALSE)),0,1))</f>
        <v>857.11999999999989</v>
      </c>
      <c r="M199" s="2">
        <f t="shared" si="43"/>
        <v>-12.930000000000177</v>
      </c>
      <c r="N199" s="2">
        <f t="shared" si="44"/>
        <v>-99.688996154706331</v>
      </c>
      <c r="O199" s="2">
        <f>IF(ISERROR(VLOOKUP(C199/12,#REF!,1,FALSE)),0,1)*SUM(N188:N199)*$C$66</f>
        <v>0</v>
      </c>
      <c r="P199" s="2">
        <f t="shared" si="45"/>
        <v>0</v>
      </c>
      <c r="Q199" s="2">
        <f t="shared" si="50"/>
        <v>-1249.7728159351864</v>
      </c>
      <c r="R199" s="2">
        <f t="shared" si="46"/>
        <v>19476.978059360932</v>
      </c>
      <c r="S199" s="2">
        <f t="shared" si="51"/>
        <v>-10523.021940639068</v>
      </c>
      <c r="T199" s="7">
        <f t="shared" si="47"/>
        <v>7.5200687487880044E-2</v>
      </c>
      <c r="U199" s="7">
        <f t="shared" si="52"/>
        <v>-5.4212456765281081E-2</v>
      </c>
    </row>
    <row r="200" spans="2:21" x14ac:dyDescent="0.3">
      <c r="B200" s="2" t="str">
        <f t="shared" si="41"/>
        <v/>
      </c>
      <c r="C200" s="4">
        <f t="shared" si="53"/>
        <v>94</v>
      </c>
      <c r="D200" s="40">
        <f t="shared" si="48"/>
        <v>7.833333333333333</v>
      </c>
      <c r="E200" s="2">
        <f t="shared" si="49"/>
        <v>238273.24912470387</v>
      </c>
      <c r="F200" s="2">
        <f t="shared" si="54"/>
        <v>870.05000000000007</v>
      </c>
      <c r="G200" s="2">
        <f t="shared" si="55"/>
        <v>595.68312281175963</v>
      </c>
      <c r="H200" s="2">
        <f t="shared" si="56"/>
        <v>274.36687718824044</v>
      </c>
      <c r="I200" s="2">
        <f t="shared" si="42"/>
        <v>237998.88224751563</v>
      </c>
      <c r="J200" s="2"/>
      <c r="K200" s="2">
        <f>K199*(1+$C$44*IF(ISERROR(VLOOKUP(C200/12,#REF!,1,FALSE)),0,1))</f>
        <v>259000</v>
      </c>
      <c r="L200" s="2">
        <f>L199*(1+$C$44*IF(ISERROR(VLOOKUP(C200/12,#REF!,1,FALSE)),0,1))</f>
        <v>857.11999999999989</v>
      </c>
      <c r="M200" s="2">
        <f t="shared" si="43"/>
        <v>-12.930000000000177</v>
      </c>
      <c r="N200" s="2">
        <f t="shared" si="44"/>
        <v>-99.004789478426403</v>
      </c>
      <c r="O200" s="2">
        <f>IF(ISERROR(VLOOKUP(C200/12,#REF!,1,FALSE)),0,1)*SUM(N189:N200)*$C$66</f>
        <v>0</v>
      </c>
      <c r="P200" s="2">
        <f t="shared" si="45"/>
        <v>0</v>
      </c>
      <c r="Q200" s="2">
        <f t="shared" si="50"/>
        <v>-1263.7442932817989</v>
      </c>
      <c r="R200" s="2">
        <f t="shared" si="46"/>
        <v>19737.373459202558</v>
      </c>
      <c r="S200" s="2">
        <f t="shared" si="51"/>
        <v>-10262.626540797442</v>
      </c>
      <c r="T200" s="7">
        <f t="shared" si="47"/>
        <v>7.6206075132056211E-2</v>
      </c>
      <c r="U200" s="7">
        <f t="shared" si="52"/>
        <v>-5.2045663728417457E-2</v>
      </c>
    </row>
    <row r="201" spans="2:21" x14ac:dyDescent="0.3">
      <c r="B201" s="2" t="str">
        <f t="shared" si="41"/>
        <v/>
      </c>
      <c r="C201" s="4">
        <f t="shared" si="53"/>
        <v>95</v>
      </c>
      <c r="D201" s="40">
        <f t="shared" si="48"/>
        <v>7.916666666666667</v>
      </c>
      <c r="E201" s="2">
        <f t="shared" si="49"/>
        <v>237998.88224751563</v>
      </c>
      <c r="F201" s="2">
        <f t="shared" si="54"/>
        <v>870.05000000000007</v>
      </c>
      <c r="G201" s="2">
        <f t="shared" si="55"/>
        <v>594.99720561878905</v>
      </c>
      <c r="H201" s="2">
        <f t="shared" si="56"/>
        <v>275.05279438121102</v>
      </c>
      <c r="I201" s="2">
        <f t="shared" si="42"/>
        <v>237723.82945313441</v>
      </c>
      <c r="J201" s="2"/>
      <c r="K201" s="2">
        <f>K200*(1+$C$44*IF(ISERROR(VLOOKUP(C201/12,#REF!,1,FALSE)),0,1))</f>
        <v>259000</v>
      </c>
      <c r="L201" s="2">
        <f>L200*(1+$C$44*IF(ISERROR(VLOOKUP(C201/12,#REF!,1,FALSE)),0,1))</f>
        <v>857.11999999999989</v>
      </c>
      <c r="M201" s="2">
        <f t="shared" si="43"/>
        <v>-12.930000000000177</v>
      </c>
      <c r="N201" s="2">
        <f t="shared" si="44"/>
        <v>-98.318872285455825</v>
      </c>
      <c r="O201" s="2">
        <f>IF(ISERROR(VLOOKUP(C201/12,#REF!,1,FALSE)),0,1)*SUM(N190:N201)*$C$66</f>
        <v>0</v>
      </c>
      <c r="P201" s="2">
        <f t="shared" si="45"/>
        <v>0</v>
      </c>
      <c r="Q201" s="2">
        <f t="shared" si="50"/>
        <v>-1277.7274135262005</v>
      </c>
      <c r="R201" s="2">
        <f t="shared" si="46"/>
        <v>19998.443133339373</v>
      </c>
      <c r="S201" s="2">
        <f t="shared" si="51"/>
        <v>-10001.556866660627</v>
      </c>
      <c r="T201" s="7">
        <f t="shared" si="47"/>
        <v>7.7214066151889471E-2</v>
      </c>
      <c r="U201" s="7">
        <f t="shared" si="52"/>
        <v>-4.9936522747742296E-2</v>
      </c>
    </row>
    <row r="202" spans="2:21" x14ac:dyDescent="0.3">
      <c r="B202" s="2" t="str">
        <f t="shared" si="41"/>
        <v/>
      </c>
      <c r="C202" s="4">
        <f t="shared" si="53"/>
        <v>96</v>
      </c>
      <c r="D202" s="40">
        <f t="shared" si="48"/>
        <v>8</v>
      </c>
      <c r="E202" s="2">
        <f t="shared" si="49"/>
        <v>237723.82945313441</v>
      </c>
      <c r="F202" s="2">
        <f t="shared" si="54"/>
        <v>870.05000000000007</v>
      </c>
      <c r="G202" s="2">
        <f t="shared" si="55"/>
        <v>594.30957363283608</v>
      </c>
      <c r="H202" s="2">
        <f t="shared" si="56"/>
        <v>275.74042636716399</v>
      </c>
      <c r="I202" s="2">
        <f t="shared" si="42"/>
        <v>237448.08902676724</v>
      </c>
      <c r="J202" s="2"/>
      <c r="K202" s="2">
        <f>K201*(1+$C$44*IF(ISERROR(VLOOKUP(C202/12,#REF!,1,FALSE)),0,1))</f>
        <v>259000</v>
      </c>
      <c r="L202" s="2">
        <f>L201*(1+$C$44*IF(ISERROR(VLOOKUP(C202/12,#REF!,1,FALSE)),0,1))</f>
        <v>857.11999999999989</v>
      </c>
      <c r="M202" s="2">
        <f t="shared" si="43"/>
        <v>-12.930000000000177</v>
      </c>
      <c r="N202" s="2">
        <f t="shared" si="44"/>
        <v>-97.631240299502849</v>
      </c>
      <c r="O202" s="2">
        <f>IF(ISERROR(VLOOKUP(C202/12,#REF!,1,FALSE)),0,1)*SUM(N191:N202)*$C$66</f>
        <v>0</v>
      </c>
      <c r="P202" s="2">
        <f t="shared" si="45"/>
        <v>0</v>
      </c>
      <c r="Q202" s="2">
        <f t="shared" si="50"/>
        <v>-1291.722186370806</v>
      </c>
      <c r="R202" s="2">
        <f t="shared" si="46"/>
        <v>20260.188786861952</v>
      </c>
      <c r="S202" s="2">
        <f t="shared" si="51"/>
        <v>-9739.8112131380476</v>
      </c>
      <c r="T202" s="7">
        <f t="shared" si="47"/>
        <v>7.8224667130741124E-2</v>
      </c>
      <c r="U202" s="7">
        <f t="shared" si="52"/>
        <v>-4.7883088549006136E-2</v>
      </c>
    </row>
    <row r="203" spans="2:21" x14ac:dyDescent="0.3">
      <c r="B203" s="2" t="str">
        <f t="shared" si="41"/>
        <v/>
      </c>
      <c r="C203" s="4">
        <f t="shared" si="53"/>
        <v>97</v>
      </c>
      <c r="D203" s="40">
        <f t="shared" si="48"/>
        <v>8.0833333333333339</v>
      </c>
      <c r="E203" s="2">
        <f t="shared" si="49"/>
        <v>237448.08902676724</v>
      </c>
      <c r="F203" s="2">
        <f t="shared" si="54"/>
        <v>870.05000000000007</v>
      </c>
      <c r="G203" s="2">
        <f t="shared" si="55"/>
        <v>593.62022256691807</v>
      </c>
      <c r="H203" s="2">
        <f t="shared" si="56"/>
        <v>276.42977743308199</v>
      </c>
      <c r="I203" s="2">
        <f t="shared" si="42"/>
        <v>237171.65924933416</v>
      </c>
      <c r="J203" s="2"/>
      <c r="K203" s="2">
        <f>K202*(1+$C$44*IF(ISERROR(VLOOKUP(C203/12,#REF!,1,FALSE)),0,1))</f>
        <v>259000</v>
      </c>
      <c r="L203" s="2">
        <f>L202*(1+$C$44*IF(ISERROR(VLOOKUP(C203/12,#REF!,1,FALSE)),0,1))</f>
        <v>857.11999999999989</v>
      </c>
      <c r="M203" s="2">
        <f t="shared" si="43"/>
        <v>-12.930000000000177</v>
      </c>
      <c r="N203" s="2">
        <f t="shared" si="44"/>
        <v>-96.941889233584845</v>
      </c>
      <c r="O203" s="2">
        <f>IF(ISERROR(VLOOKUP(C203/12,#REF!,1,FALSE)),0,1)*SUM(N192:N203)*$C$66</f>
        <v>0</v>
      </c>
      <c r="P203" s="2">
        <f t="shared" si="45"/>
        <v>0</v>
      </c>
      <c r="Q203" s="2">
        <f t="shared" si="50"/>
        <v>-1305.7286215261151</v>
      </c>
      <c r="R203" s="2">
        <f t="shared" si="46"/>
        <v>20522.612129139714</v>
      </c>
      <c r="S203" s="2">
        <f t="shared" si="51"/>
        <v>-9477.3878708602861</v>
      </c>
      <c r="T203" s="7">
        <f t="shared" si="47"/>
        <v>7.9237884668493103E-2</v>
      </c>
      <c r="U203" s="7">
        <f t="shared" si="52"/>
        <v>-4.5883496129288992E-2</v>
      </c>
    </row>
    <row r="204" spans="2:21" x14ac:dyDescent="0.3">
      <c r="B204" s="2" t="str">
        <f t="shared" si="41"/>
        <v/>
      </c>
      <c r="C204" s="4">
        <f t="shared" si="53"/>
        <v>98</v>
      </c>
      <c r="D204" s="40">
        <f t="shared" si="48"/>
        <v>8.1666666666666661</v>
      </c>
      <c r="E204" s="2">
        <f t="shared" si="49"/>
        <v>237171.65924933416</v>
      </c>
      <c r="F204" s="2">
        <f t="shared" si="54"/>
        <v>870.05000000000007</v>
      </c>
      <c r="G204" s="2">
        <f t="shared" si="55"/>
        <v>592.92914812333538</v>
      </c>
      <c r="H204" s="2">
        <f t="shared" si="56"/>
        <v>277.12085187666469</v>
      </c>
      <c r="I204" s="2">
        <f t="shared" si="42"/>
        <v>236894.53839745751</v>
      </c>
      <c r="J204" s="2"/>
      <c r="K204" s="2">
        <f>K203*(1+$C$44*IF(ISERROR(VLOOKUP(C204/12,#REF!,1,FALSE)),0,1))</f>
        <v>259000</v>
      </c>
      <c r="L204" s="2">
        <f>L203*(1+$C$44*IF(ISERROR(VLOOKUP(C204/12,#REF!,1,FALSE)),0,1))</f>
        <v>857.11999999999989</v>
      </c>
      <c r="M204" s="2">
        <f t="shared" si="43"/>
        <v>-12.930000000000177</v>
      </c>
      <c r="N204" s="2">
        <f t="shared" si="44"/>
        <v>-96.250814790002153</v>
      </c>
      <c r="O204" s="2">
        <f>IF(ISERROR(VLOOKUP(C204/12,#REF!,1,FALSE)),0,1)*SUM(N193:N204)*$C$66</f>
        <v>0</v>
      </c>
      <c r="P204" s="2">
        <f t="shared" si="45"/>
        <v>0</v>
      </c>
      <c r="Q204" s="2">
        <f t="shared" si="50"/>
        <v>-1319.7467287107202</v>
      </c>
      <c r="R204" s="2">
        <f t="shared" si="46"/>
        <v>20785.714873831777</v>
      </c>
      <c r="S204" s="2">
        <f t="shared" si="51"/>
        <v>-9214.2851261682226</v>
      </c>
      <c r="T204" s="7">
        <f t="shared" si="47"/>
        <v>8.0253725381589869E-2</v>
      </c>
      <c r="U204" s="7">
        <f t="shared" si="52"/>
        <v>-4.3935956863845771E-2</v>
      </c>
    </row>
    <row r="205" spans="2:21" x14ac:dyDescent="0.3">
      <c r="B205" s="2" t="str">
        <f t="shared" si="41"/>
        <v/>
      </c>
      <c r="C205" s="4">
        <f t="shared" si="53"/>
        <v>99</v>
      </c>
      <c r="D205" s="40">
        <f t="shared" si="48"/>
        <v>8.25</v>
      </c>
      <c r="E205" s="2">
        <f t="shared" si="49"/>
        <v>236894.53839745751</v>
      </c>
      <c r="F205" s="2">
        <f t="shared" si="54"/>
        <v>870.05000000000007</v>
      </c>
      <c r="G205" s="2">
        <f t="shared" si="55"/>
        <v>592.23634599364379</v>
      </c>
      <c r="H205" s="2">
        <f t="shared" si="56"/>
        <v>277.81365400635627</v>
      </c>
      <c r="I205" s="2">
        <f t="shared" si="42"/>
        <v>236616.72474345117</v>
      </c>
      <c r="J205" s="2"/>
      <c r="K205" s="2">
        <f>K204*(1+$C$44*IF(ISERROR(VLOOKUP(C205/12,#REF!,1,FALSE)),0,1))</f>
        <v>259000</v>
      </c>
      <c r="L205" s="2">
        <f>L204*(1+$C$44*IF(ISERROR(VLOOKUP(C205/12,#REF!,1,FALSE)),0,1))</f>
        <v>857.11999999999989</v>
      </c>
      <c r="M205" s="2">
        <f t="shared" si="43"/>
        <v>-12.930000000000177</v>
      </c>
      <c r="N205" s="2">
        <f t="shared" si="44"/>
        <v>-95.558012660310567</v>
      </c>
      <c r="O205" s="2">
        <f>IF(ISERROR(VLOOKUP(C205/12,#REF!,1,FALSE)),0,1)*SUM(N194:N205)*$C$66</f>
        <v>0</v>
      </c>
      <c r="P205" s="2">
        <f t="shared" si="45"/>
        <v>0</v>
      </c>
      <c r="Q205" s="2">
        <f t="shared" si="50"/>
        <v>-1333.7765176513126</v>
      </c>
      <c r="R205" s="2">
        <f t="shared" si="46"/>
        <v>21049.498738897528</v>
      </c>
      <c r="S205" s="2">
        <f t="shared" si="51"/>
        <v>-8950.5012611024722</v>
      </c>
      <c r="T205" s="7">
        <f t="shared" si="47"/>
        <v>8.1272195903079256E-2</v>
      </c>
      <c r="U205" s="7">
        <f t="shared" si="52"/>
        <v>-4.203875482777264E-2</v>
      </c>
    </row>
    <row r="206" spans="2:21" x14ac:dyDescent="0.3">
      <c r="B206" s="2" t="str">
        <f t="shared" si="41"/>
        <v/>
      </c>
      <c r="C206" s="4">
        <f t="shared" si="53"/>
        <v>100</v>
      </c>
      <c r="D206" s="40">
        <f t="shared" si="48"/>
        <v>8.3333333333333339</v>
      </c>
      <c r="E206" s="2">
        <f t="shared" si="49"/>
        <v>236616.72474345117</v>
      </c>
      <c r="F206" s="2">
        <f t="shared" si="54"/>
        <v>870.05000000000007</v>
      </c>
      <c r="G206" s="2">
        <f t="shared" si="55"/>
        <v>591.54181185862797</v>
      </c>
      <c r="H206" s="2">
        <f t="shared" si="56"/>
        <v>278.5081881413721</v>
      </c>
      <c r="I206" s="2">
        <f t="shared" si="42"/>
        <v>236338.2165553098</v>
      </c>
      <c r="J206" s="2"/>
      <c r="K206" s="2">
        <f>K205*(1+$C$44*IF(ISERROR(VLOOKUP(C206/12,#REF!,1,FALSE)),0,1))</f>
        <v>259000</v>
      </c>
      <c r="L206" s="2">
        <f>L205*(1+$C$44*IF(ISERROR(VLOOKUP(C206/12,#REF!,1,FALSE)),0,1))</f>
        <v>857.11999999999989</v>
      </c>
      <c r="M206" s="2">
        <f t="shared" si="43"/>
        <v>-12.930000000000177</v>
      </c>
      <c r="N206" s="2">
        <f t="shared" si="44"/>
        <v>-94.863478525294738</v>
      </c>
      <c r="O206" s="2">
        <f>IF(ISERROR(VLOOKUP(C206/12,#REF!,1,FALSE)),0,1)*SUM(N195:N206)*$C$66</f>
        <v>0</v>
      </c>
      <c r="P206" s="2">
        <f t="shared" si="45"/>
        <v>0</v>
      </c>
      <c r="Q206" s="2">
        <f t="shared" si="50"/>
        <v>-1347.8179980826885</v>
      </c>
      <c r="R206" s="2">
        <f t="shared" si="46"/>
        <v>21313.965446607501</v>
      </c>
      <c r="S206" s="2">
        <f t="shared" si="51"/>
        <v>-8686.0345533924992</v>
      </c>
      <c r="T206" s="7">
        <f t="shared" si="47"/>
        <v>8.2293302882654448E-2</v>
      </c>
      <c r="U206" s="7">
        <f t="shared" si="52"/>
        <v>-4.0190243319375818E-2</v>
      </c>
    </row>
    <row r="207" spans="2:21" x14ac:dyDescent="0.3">
      <c r="B207" s="2" t="str">
        <f t="shared" si="41"/>
        <v/>
      </c>
      <c r="C207" s="4">
        <f t="shared" si="53"/>
        <v>101</v>
      </c>
      <c r="D207" s="40">
        <f t="shared" si="48"/>
        <v>8.4166666666666661</v>
      </c>
      <c r="E207" s="2">
        <f t="shared" si="49"/>
        <v>236338.2165553098</v>
      </c>
      <c r="F207" s="2">
        <f t="shared" si="54"/>
        <v>870.05000000000007</v>
      </c>
      <c r="G207" s="2">
        <f t="shared" si="55"/>
        <v>590.84554138827446</v>
      </c>
      <c r="H207" s="2">
        <f t="shared" si="56"/>
        <v>279.20445861172561</v>
      </c>
      <c r="I207" s="2">
        <f t="shared" si="42"/>
        <v>236059.01209669808</v>
      </c>
      <c r="J207" s="2"/>
      <c r="K207" s="2">
        <f>K206*(1+$C$44*IF(ISERROR(VLOOKUP(C207/12,#REF!,1,FALSE)),0,1))</f>
        <v>259000</v>
      </c>
      <c r="L207" s="2">
        <f>L206*(1+$C$44*IF(ISERROR(VLOOKUP(C207/12,#REF!,1,FALSE)),0,1))</f>
        <v>857.11999999999989</v>
      </c>
      <c r="M207" s="2">
        <f t="shared" si="43"/>
        <v>-12.930000000000177</v>
      </c>
      <c r="N207" s="2">
        <f t="shared" si="44"/>
        <v>-94.167208054941227</v>
      </c>
      <c r="O207" s="2">
        <f>IF(ISERROR(VLOOKUP(C207/12,#REF!,1,FALSE)),0,1)*SUM(N196:N207)*$C$66</f>
        <v>0</v>
      </c>
      <c r="P207" s="2">
        <f t="shared" si="45"/>
        <v>0</v>
      </c>
      <c r="Q207" s="2">
        <f t="shared" si="50"/>
        <v>-1361.8711797477577</v>
      </c>
      <c r="R207" s="2">
        <f t="shared" si="46"/>
        <v>21579.11672355418</v>
      </c>
      <c r="S207" s="2">
        <f t="shared" si="51"/>
        <v>-8420.8832764458202</v>
      </c>
      <c r="T207" s="7">
        <f t="shared" si="47"/>
        <v>8.3317052986695672E-2</v>
      </c>
      <c r="U207" s="7">
        <f t="shared" si="52"/>
        <v>-3.8388841572991939E-2</v>
      </c>
    </row>
    <row r="208" spans="2:21" x14ac:dyDescent="0.3">
      <c r="B208" s="2" t="str">
        <f t="shared" si="41"/>
        <v/>
      </c>
      <c r="C208" s="4">
        <f t="shared" si="53"/>
        <v>102</v>
      </c>
      <c r="D208" s="40">
        <f t="shared" si="48"/>
        <v>8.5</v>
      </c>
      <c r="E208" s="2">
        <f t="shared" si="49"/>
        <v>236059.01209669808</v>
      </c>
      <c r="F208" s="2">
        <f t="shared" si="54"/>
        <v>870.05000000000007</v>
      </c>
      <c r="G208" s="2">
        <f t="shared" si="55"/>
        <v>590.14753024174513</v>
      </c>
      <c r="H208" s="2">
        <f t="shared" si="56"/>
        <v>279.90246975825494</v>
      </c>
      <c r="I208" s="2">
        <f t="shared" si="42"/>
        <v>235779.10962693981</v>
      </c>
      <c r="J208" s="2"/>
      <c r="K208" s="2">
        <f>K207*(1+$C$44*IF(ISERROR(VLOOKUP(C208/12,#REF!,1,FALSE)),0,1))</f>
        <v>259000</v>
      </c>
      <c r="L208" s="2">
        <f>L207*(1+$C$44*IF(ISERROR(VLOOKUP(C208/12,#REF!,1,FALSE)),0,1))</f>
        <v>857.11999999999989</v>
      </c>
      <c r="M208" s="2">
        <f t="shared" si="43"/>
        <v>-12.930000000000177</v>
      </c>
      <c r="N208" s="2">
        <f t="shared" si="44"/>
        <v>-93.469196908411902</v>
      </c>
      <c r="O208" s="2">
        <f>IF(ISERROR(VLOOKUP(C208/12,#REF!,1,FALSE)),0,1)*SUM(N197:N208)*$C$66</f>
        <v>0</v>
      </c>
      <c r="P208" s="2">
        <f t="shared" si="45"/>
        <v>0</v>
      </c>
      <c r="Q208" s="2">
        <f t="shared" si="50"/>
        <v>-1375.9360723975474</v>
      </c>
      <c r="R208" s="2">
        <f t="shared" si="46"/>
        <v>21844.954300662648</v>
      </c>
      <c r="S208" s="2">
        <f t="shared" si="51"/>
        <v>-8155.0456993373518</v>
      </c>
      <c r="T208" s="7">
        <f t="shared" si="47"/>
        <v>8.4343452898311383E-2</v>
      </c>
      <c r="U208" s="7">
        <f t="shared" si="52"/>
        <v>-3.6633031649813685E-2</v>
      </c>
    </row>
    <row r="209" spans="2:21" x14ac:dyDescent="0.3">
      <c r="B209" s="2" t="str">
        <f t="shared" si="41"/>
        <v/>
      </c>
      <c r="C209" s="4">
        <f t="shared" si="53"/>
        <v>103</v>
      </c>
      <c r="D209" s="40">
        <f t="shared" si="48"/>
        <v>8.5833333333333339</v>
      </c>
      <c r="E209" s="2">
        <f t="shared" si="49"/>
        <v>235779.10962693981</v>
      </c>
      <c r="F209" s="2">
        <f t="shared" si="54"/>
        <v>870.05000000000007</v>
      </c>
      <c r="G209" s="2">
        <f t="shared" si="55"/>
        <v>589.44777406734954</v>
      </c>
      <c r="H209" s="2">
        <f t="shared" si="56"/>
        <v>280.60222593265053</v>
      </c>
      <c r="I209" s="2">
        <f t="shared" si="42"/>
        <v>235498.50740100717</v>
      </c>
      <c r="J209" s="2"/>
      <c r="K209" s="2">
        <f>K208*(1+$C$44*IF(ISERROR(VLOOKUP(C209/12,#REF!,1,FALSE)),0,1))</f>
        <v>259000</v>
      </c>
      <c r="L209" s="2">
        <f>L208*(1+$C$44*IF(ISERROR(VLOOKUP(C209/12,#REF!,1,FALSE)),0,1))</f>
        <v>857.11999999999989</v>
      </c>
      <c r="M209" s="2">
        <f t="shared" si="43"/>
        <v>-12.930000000000177</v>
      </c>
      <c r="N209" s="2">
        <f t="shared" si="44"/>
        <v>-92.769440734016314</v>
      </c>
      <c r="O209" s="2">
        <f>IF(ISERROR(VLOOKUP(C209/12,#REF!,1,FALSE)),0,1)*SUM(N198:N209)*$C$66</f>
        <v>0</v>
      </c>
      <c r="P209" s="2">
        <f t="shared" si="45"/>
        <v>0</v>
      </c>
      <c r="Q209" s="2">
        <f t="shared" si="50"/>
        <v>-1390.0126857912119</v>
      </c>
      <c r="R209" s="2">
        <f t="shared" si="46"/>
        <v>22111.47991320162</v>
      </c>
      <c r="S209" s="2">
        <f t="shared" si="51"/>
        <v>-7888.5200867983804</v>
      </c>
      <c r="T209" s="7">
        <f t="shared" si="47"/>
        <v>8.5372509317380774E-2</v>
      </c>
      <c r="U209" s="7">
        <f t="shared" si="52"/>
        <v>-3.4921355496012496E-2</v>
      </c>
    </row>
    <row r="210" spans="2:21" x14ac:dyDescent="0.3">
      <c r="B210" s="2" t="str">
        <f t="shared" si="41"/>
        <v/>
      </c>
      <c r="C210" s="4">
        <f t="shared" si="53"/>
        <v>104</v>
      </c>
      <c r="D210" s="40">
        <f t="shared" si="48"/>
        <v>8.6666666666666661</v>
      </c>
      <c r="E210" s="2">
        <f t="shared" si="49"/>
        <v>235498.50740100717</v>
      </c>
      <c r="F210" s="2">
        <f t="shared" si="54"/>
        <v>870.05000000000007</v>
      </c>
      <c r="G210" s="2">
        <f t="shared" si="55"/>
        <v>588.74626850251786</v>
      </c>
      <c r="H210" s="2">
        <f t="shared" si="56"/>
        <v>281.3037314974822</v>
      </c>
      <c r="I210" s="2">
        <f t="shared" si="42"/>
        <v>235217.20366950968</v>
      </c>
      <c r="J210" s="2"/>
      <c r="K210" s="2">
        <f>K209*(1+$C$44*IF(ISERROR(VLOOKUP(C210/12,#REF!,1,FALSE)),0,1))</f>
        <v>259000</v>
      </c>
      <c r="L210" s="2">
        <f>L209*(1+$C$44*IF(ISERROR(VLOOKUP(C210/12,#REF!,1,FALSE)),0,1))</f>
        <v>857.11999999999989</v>
      </c>
      <c r="M210" s="2">
        <f t="shared" si="43"/>
        <v>-12.930000000000177</v>
      </c>
      <c r="N210" s="2">
        <f t="shared" si="44"/>
        <v>-92.067935169184636</v>
      </c>
      <c r="O210" s="2">
        <f>IF(ISERROR(VLOOKUP(C210/12,#REF!,1,FALSE)),0,1)*SUM(N199:N210)*$C$66</f>
        <v>0</v>
      </c>
      <c r="P210" s="2">
        <f t="shared" si="45"/>
        <v>0</v>
      </c>
      <c r="Q210" s="2">
        <f t="shared" si="50"/>
        <v>-1404.101029696038</v>
      </c>
      <c r="R210" s="2">
        <f t="shared" si="46"/>
        <v>22378.695300794294</v>
      </c>
      <c r="S210" s="2">
        <f t="shared" si="51"/>
        <v>-7621.3046992057061</v>
      </c>
      <c r="T210" s="7">
        <f t="shared" si="47"/>
        <v>8.6404228960595728E-2</v>
      </c>
      <c r="U210" s="7">
        <f t="shared" si="52"/>
        <v>-3.3252412158160771E-2</v>
      </c>
    </row>
    <row r="211" spans="2:21" x14ac:dyDescent="0.3">
      <c r="B211" s="2" t="str">
        <f t="shared" si="41"/>
        <v/>
      </c>
      <c r="C211" s="4">
        <f t="shared" si="53"/>
        <v>105</v>
      </c>
      <c r="D211" s="40">
        <f t="shared" si="48"/>
        <v>8.75</v>
      </c>
      <c r="E211" s="2">
        <f t="shared" si="49"/>
        <v>235217.20366950968</v>
      </c>
      <c r="F211" s="2">
        <f t="shared" si="54"/>
        <v>870.05000000000007</v>
      </c>
      <c r="G211" s="2">
        <f t="shared" si="55"/>
        <v>588.04300917377418</v>
      </c>
      <c r="H211" s="2">
        <f t="shared" si="56"/>
        <v>282.00699082622589</v>
      </c>
      <c r="I211" s="2">
        <f t="shared" si="42"/>
        <v>234935.19667868345</v>
      </c>
      <c r="J211" s="2"/>
      <c r="K211" s="2">
        <f>K210*(1+$C$44*IF(ISERROR(VLOOKUP(C211/12,#REF!,1,FALSE)),0,1))</f>
        <v>259000</v>
      </c>
      <c r="L211" s="2">
        <f>L210*(1+$C$44*IF(ISERROR(VLOOKUP(C211/12,#REF!,1,FALSE)),0,1))</f>
        <v>857.11999999999989</v>
      </c>
      <c r="M211" s="2">
        <f t="shared" si="43"/>
        <v>-12.930000000000177</v>
      </c>
      <c r="N211" s="2">
        <f t="shared" si="44"/>
        <v>-91.364675840440952</v>
      </c>
      <c r="O211" s="2">
        <f>IF(ISERROR(VLOOKUP(C211/12,#REF!,1,FALSE)),0,1)*SUM(N200:N211)*$C$66</f>
        <v>0</v>
      </c>
      <c r="P211" s="2">
        <f t="shared" si="45"/>
        <v>0</v>
      </c>
      <c r="Q211" s="2">
        <f t="shared" si="50"/>
        <v>-1418.2011138874514</v>
      </c>
      <c r="R211" s="2">
        <f t="shared" si="46"/>
        <v>22646.602207429096</v>
      </c>
      <c r="S211" s="2">
        <f t="shared" si="51"/>
        <v>-7353.3977925709041</v>
      </c>
      <c r="T211" s="7">
        <f t="shared" si="47"/>
        <v>8.7438618561502299E-2</v>
      </c>
      <c r="U211" s="7">
        <f t="shared" si="52"/>
        <v>-3.1624855146593855E-2</v>
      </c>
    </row>
    <row r="212" spans="2:21" x14ac:dyDescent="0.3">
      <c r="B212" s="2" t="str">
        <f t="shared" si="41"/>
        <v/>
      </c>
      <c r="C212" s="4">
        <f t="shared" si="53"/>
        <v>106</v>
      </c>
      <c r="D212" s="40">
        <f t="shared" si="48"/>
        <v>8.8333333333333339</v>
      </c>
      <c r="E212" s="2">
        <f t="shared" si="49"/>
        <v>234935.19667868345</v>
      </c>
      <c r="F212" s="2">
        <f t="shared" si="54"/>
        <v>870.05000000000007</v>
      </c>
      <c r="G212" s="2">
        <f t="shared" si="55"/>
        <v>587.33799169670863</v>
      </c>
      <c r="H212" s="2">
        <f t="shared" si="56"/>
        <v>282.71200830329144</v>
      </c>
      <c r="I212" s="2">
        <f t="shared" si="42"/>
        <v>234652.48467038016</v>
      </c>
      <c r="J212" s="2"/>
      <c r="K212" s="2">
        <f>K211*(1+$C$44*IF(ISERROR(VLOOKUP(C212/12,#REF!,1,FALSE)),0,1))</f>
        <v>259000</v>
      </c>
      <c r="L212" s="2">
        <f>L211*(1+$C$44*IF(ISERROR(VLOOKUP(C212/12,#REF!,1,FALSE)),0,1))</f>
        <v>857.11999999999989</v>
      </c>
      <c r="M212" s="2">
        <f t="shared" si="43"/>
        <v>-12.930000000000177</v>
      </c>
      <c r="N212" s="2">
        <f t="shared" si="44"/>
        <v>-90.659658363375399</v>
      </c>
      <c r="O212" s="2">
        <f>IF(ISERROR(VLOOKUP(C212/12,#REF!,1,FALSE)),0,1)*SUM(N201:N212)*$C$66</f>
        <v>0</v>
      </c>
      <c r="P212" s="2">
        <f t="shared" si="45"/>
        <v>0</v>
      </c>
      <c r="Q212" s="2">
        <f t="shared" si="50"/>
        <v>-1432.3129481490241</v>
      </c>
      <c r="R212" s="2">
        <f t="shared" si="46"/>
        <v>22915.202381470823</v>
      </c>
      <c r="S212" s="2">
        <f t="shared" si="51"/>
        <v>-7084.7976185291773</v>
      </c>
      <c r="T212" s="7">
        <f t="shared" si="47"/>
        <v>8.8475684870543719E-2</v>
      </c>
      <c r="U212" s="7">
        <f t="shared" si="52"/>
        <v>-3.0037389937959014E-2</v>
      </c>
    </row>
    <row r="213" spans="2:21" x14ac:dyDescent="0.3">
      <c r="B213" s="2" t="str">
        <f t="shared" si="41"/>
        <v/>
      </c>
      <c r="C213" s="4">
        <f t="shared" si="53"/>
        <v>107</v>
      </c>
      <c r="D213" s="40">
        <f t="shared" si="48"/>
        <v>8.9166666666666661</v>
      </c>
      <c r="E213" s="2">
        <f t="shared" si="49"/>
        <v>234652.48467038016</v>
      </c>
      <c r="F213" s="2">
        <f t="shared" si="54"/>
        <v>870.05000000000007</v>
      </c>
      <c r="G213" s="2">
        <f t="shared" si="55"/>
        <v>586.63121167595034</v>
      </c>
      <c r="H213" s="2">
        <f t="shared" si="56"/>
        <v>283.41878832404973</v>
      </c>
      <c r="I213" s="2">
        <f t="shared" si="42"/>
        <v>234369.06588205611</v>
      </c>
      <c r="J213" s="2"/>
      <c r="K213" s="2">
        <f>K212*(1+$C$44*IF(ISERROR(VLOOKUP(C213/12,#REF!,1,FALSE)),0,1))</f>
        <v>259000</v>
      </c>
      <c r="L213" s="2">
        <f>L212*(1+$C$44*IF(ISERROR(VLOOKUP(C213/12,#REF!,1,FALSE)),0,1))</f>
        <v>857.11999999999989</v>
      </c>
      <c r="M213" s="2">
        <f t="shared" si="43"/>
        <v>-12.930000000000177</v>
      </c>
      <c r="N213" s="2">
        <f t="shared" si="44"/>
        <v>-89.952878342617112</v>
      </c>
      <c r="O213" s="2">
        <f>IF(ISERROR(VLOOKUP(C213/12,#REF!,1,FALSE)),0,1)*SUM(N202:N213)*$C$66</f>
        <v>0</v>
      </c>
      <c r="P213" s="2">
        <f t="shared" si="45"/>
        <v>0</v>
      </c>
      <c r="Q213" s="2">
        <f t="shared" si="50"/>
        <v>-1446.4365422724818</v>
      </c>
      <c r="R213" s="2">
        <f t="shared" si="46"/>
        <v>23184.497575671412</v>
      </c>
      <c r="S213" s="2">
        <f t="shared" si="51"/>
        <v>-6815.5024243285879</v>
      </c>
      <c r="T213" s="7">
        <f t="shared" si="47"/>
        <v>8.9515434655101978E-2</v>
      </c>
      <c r="U213" s="7">
        <f t="shared" si="52"/>
        <v>-2.8488771608766505E-2</v>
      </c>
    </row>
    <row r="214" spans="2:21" x14ac:dyDescent="0.3">
      <c r="B214" s="2" t="str">
        <f t="shared" si="41"/>
        <v/>
      </c>
      <c r="C214" s="4">
        <f t="shared" si="53"/>
        <v>108</v>
      </c>
      <c r="D214" s="40">
        <f t="shared" si="48"/>
        <v>9</v>
      </c>
      <c r="E214" s="2">
        <f t="shared" si="49"/>
        <v>234369.06588205611</v>
      </c>
      <c r="F214" s="2">
        <f t="shared" si="54"/>
        <v>870.05000000000007</v>
      </c>
      <c r="G214" s="2">
        <f t="shared" si="55"/>
        <v>585.92266470514028</v>
      </c>
      <c r="H214" s="2">
        <f t="shared" si="56"/>
        <v>284.12733529485979</v>
      </c>
      <c r="I214" s="2">
        <f t="shared" si="42"/>
        <v>234084.93854676126</v>
      </c>
      <c r="J214" s="2"/>
      <c r="K214" s="2">
        <f>K213*(1+$C$44*IF(ISERROR(VLOOKUP(C214/12,#REF!,1,FALSE)),0,1))</f>
        <v>259000</v>
      </c>
      <c r="L214" s="2">
        <f>L213*(1+$C$44*IF(ISERROR(VLOOKUP(C214/12,#REF!,1,FALSE)),0,1))</f>
        <v>857.11999999999989</v>
      </c>
      <c r="M214" s="2">
        <f t="shared" si="43"/>
        <v>-12.930000000000177</v>
      </c>
      <c r="N214" s="2">
        <f t="shared" si="44"/>
        <v>-89.24433137180705</v>
      </c>
      <c r="O214" s="2">
        <f>IF(ISERROR(VLOOKUP(C214/12,#REF!,1,FALSE)),0,1)*SUM(N203:N214)*$C$66</f>
        <v>0</v>
      </c>
      <c r="P214" s="2">
        <f t="shared" si="45"/>
        <v>0</v>
      </c>
      <c r="Q214" s="2">
        <f t="shared" si="50"/>
        <v>-1460.5719060577089</v>
      </c>
      <c r="R214" s="2">
        <f t="shared" si="46"/>
        <v>23454.489547181031</v>
      </c>
      <c r="S214" s="2">
        <f t="shared" si="51"/>
        <v>-6545.5104528189695</v>
      </c>
      <c r="T214" s="7">
        <f t="shared" si="47"/>
        <v>9.0557874699540658E-2</v>
      </c>
      <c r="U214" s="7">
        <f t="shared" si="52"/>
        <v>-2.6977802592275779E-2</v>
      </c>
    </row>
    <row r="215" spans="2:21" x14ac:dyDescent="0.3">
      <c r="B215" s="2" t="str">
        <f t="shared" si="41"/>
        <v/>
      </c>
      <c r="C215" s="4">
        <f t="shared" si="53"/>
        <v>109</v>
      </c>
      <c r="D215" s="40">
        <f t="shared" si="48"/>
        <v>9.0833333333333339</v>
      </c>
      <c r="E215" s="2">
        <f t="shared" si="49"/>
        <v>234084.93854676126</v>
      </c>
      <c r="F215" s="2">
        <f t="shared" si="54"/>
        <v>870.05000000000007</v>
      </c>
      <c r="G215" s="2">
        <f t="shared" si="55"/>
        <v>585.21234636690315</v>
      </c>
      <c r="H215" s="2">
        <f t="shared" si="56"/>
        <v>284.83765363309692</v>
      </c>
      <c r="I215" s="2">
        <f t="shared" si="42"/>
        <v>233800.10089312817</v>
      </c>
      <c r="J215" s="2"/>
      <c r="K215" s="2">
        <f>K214*(1+$C$44*IF(ISERROR(VLOOKUP(C215/12,#REF!,1,FALSE)),0,1))</f>
        <v>259000</v>
      </c>
      <c r="L215" s="2">
        <f>L214*(1+$C$44*IF(ISERROR(VLOOKUP(C215/12,#REF!,1,FALSE)),0,1))</f>
        <v>857.11999999999989</v>
      </c>
      <c r="M215" s="2">
        <f t="shared" si="43"/>
        <v>-12.930000000000177</v>
      </c>
      <c r="N215" s="2">
        <f t="shared" si="44"/>
        <v>-88.53401303356992</v>
      </c>
      <c r="O215" s="2">
        <f>IF(ISERROR(VLOOKUP(C215/12,#REF!,1,FALSE)),0,1)*SUM(N204:N215)*$C$66</f>
        <v>0</v>
      </c>
      <c r="P215" s="2">
        <f t="shared" si="45"/>
        <v>0</v>
      </c>
      <c r="Q215" s="2">
        <f t="shared" si="50"/>
        <v>-1474.7190493127569</v>
      </c>
      <c r="R215" s="2">
        <f t="shared" si="46"/>
        <v>23725.180057559075</v>
      </c>
      <c r="S215" s="2">
        <f t="shared" si="51"/>
        <v>-6274.8199424409249</v>
      </c>
      <c r="T215" s="7">
        <f t="shared" si="47"/>
        <v>9.1603011805247395E-2</v>
      </c>
      <c r="U215" s="7">
        <f t="shared" si="52"/>
        <v>-2.5503330551543191E-2</v>
      </c>
    </row>
    <row r="216" spans="2:21" x14ac:dyDescent="0.3">
      <c r="B216" s="2" t="str">
        <f t="shared" si="41"/>
        <v/>
      </c>
      <c r="C216" s="4">
        <f t="shared" si="53"/>
        <v>110</v>
      </c>
      <c r="D216" s="40">
        <f t="shared" si="48"/>
        <v>9.1666666666666661</v>
      </c>
      <c r="E216" s="2">
        <f t="shared" si="49"/>
        <v>233800.10089312817</v>
      </c>
      <c r="F216" s="2">
        <f t="shared" si="54"/>
        <v>870.05000000000007</v>
      </c>
      <c r="G216" s="2">
        <f t="shared" si="55"/>
        <v>584.50025223282034</v>
      </c>
      <c r="H216" s="2">
        <f t="shared" si="56"/>
        <v>285.54974776717972</v>
      </c>
      <c r="I216" s="2">
        <f t="shared" si="42"/>
        <v>233514.55114536098</v>
      </c>
      <c r="J216" s="2"/>
      <c r="K216" s="2">
        <f>K215*(1+$C$44*IF(ISERROR(VLOOKUP(C216/12,#REF!,1,FALSE)),0,1))</f>
        <v>259000</v>
      </c>
      <c r="L216" s="2">
        <f>L215*(1+$C$44*IF(ISERROR(VLOOKUP(C216/12,#REF!,1,FALSE)),0,1))</f>
        <v>857.11999999999989</v>
      </c>
      <c r="M216" s="2">
        <f t="shared" si="43"/>
        <v>-12.930000000000177</v>
      </c>
      <c r="N216" s="2">
        <f t="shared" si="44"/>
        <v>-87.821918899487116</v>
      </c>
      <c r="O216" s="2">
        <f>IF(ISERROR(VLOOKUP(C216/12,#REF!,1,FALSE)),0,1)*SUM(N205:N216)*$C$66</f>
        <v>0</v>
      </c>
      <c r="P216" s="2">
        <f t="shared" si="45"/>
        <v>0</v>
      </c>
      <c r="Q216" s="2">
        <f t="shared" si="50"/>
        <v>-1488.877981853851</v>
      </c>
      <c r="R216" s="2">
        <f t="shared" si="46"/>
        <v>23996.570872785174</v>
      </c>
      <c r="S216" s="2">
        <f t="shared" si="51"/>
        <v>-6003.4291272148257</v>
      </c>
      <c r="T216" s="7">
        <f t="shared" si="47"/>
        <v>9.265085279067635E-2</v>
      </c>
      <c r="U216" s="7">
        <f t="shared" si="52"/>
        <v>-2.406424636191129E-2</v>
      </c>
    </row>
    <row r="217" spans="2:21" x14ac:dyDescent="0.3">
      <c r="B217" s="2" t="str">
        <f t="shared" si="41"/>
        <v/>
      </c>
      <c r="C217" s="4">
        <f t="shared" si="53"/>
        <v>111</v>
      </c>
      <c r="D217" s="40">
        <f t="shared" si="48"/>
        <v>9.25</v>
      </c>
      <c r="E217" s="2">
        <f t="shared" si="49"/>
        <v>233514.55114536098</v>
      </c>
      <c r="F217" s="2">
        <f t="shared" si="54"/>
        <v>870.05000000000007</v>
      </c>
      <c r="G217" s="2">
        <f t="shared" si="55"/>
        <v>583.78637786340244</v>
      </c>
      <c r="H217" s="2">
        <f t="shared" si="56"/>
        <v>286.26362213659763</v>
      </c>
      <c r="I217" s="2">
        <f t="shared" si="42"/>
        <v>233228.28752322437</v>
      </c>
      <c r="J217" s="2"/>
      <c r="K217" s="2">
        <f>K216*(1+$C$44*IF(ISERROR(VLOOKUP(C217/12,#REF!,1,FALSE)),0,1))</f>
        <v>259000</v>
      </c>
      <c r="L217" s="2">
        <f>L216*(1+$C$44*IF(ISERROR(VLOOKUP(C217/12,#REF!,1,FALSE)),0,1))</f>
        <v>857.11999999999989</v>
      </c>
      <c r="M217" s="2">
        <f t="shared" si="43"/>
        <v>-12.930000000000177</v>
      </c>
      <c r="N217" s="2">
        <f t="shared" si="44"/>
        <v>-87.108044530069208</v>
      </c>
      <c r="O217" s="2">
        <f>IF(ISERROR(VLOOKUP(C217/12,#REF!,1,FALSE)),0,1)*SUM(N206:N217)*$C$66</f>
        <v>0</v>
      </c>
      <c r="P217" s="2">
        <f t="shared" si="45"/>
        <v>0</v>
      </c>
      <c r="Q217" s="2">
        <f t="shared" si="50"/>
        <v>-1503.0487135053959</v>
      </c>
      <c r="R217" s="2">
        <f t="shared" si="46"/>
        <v>24268.663763270248</v>
      </c>
      <c r="S217" s="2">
        <f t="shared" si="51"/>
        <v>-5731.3362367297523</v>
      </c>
      <c r="T217" s="7">
        <f t="shared" si="47"/>
        <v>9.3701404491390916E-2</v>
      </c>
      <c r="U217" s="7">
        <f t="shared" si="52"/>
        <v>-2.2659482196646041E-2</v>
      </c>
    </row>
    <row r="218" spans="2:21" x14ac:dyDescent="0.3">
      <c r="B218" s="2" t="str">
        <f t="shared" si="41"/>
        <v/>
      </c>
      <c r="C218" s="4">
        <f t="shared" si="53"/>
        <v>112</v>
      </c>
      <c r="D218" s="40">
        <f t="shared" si="48"/>
        <v>9.3333333333333339</v>
      </c>
      <c r="E218" s="2">
        <f t="shared" si="49"/>
        <v>233228.28752322437</v>
      </c>
      <c r="F218" s="2">
        <f t="shared" si="54"/>
        <v>870.05000000000007</v>
      </c>
      <c r="G218" s="2">
        <f t="shared" si="55"/>
        <v>583.07071880806086</v>
      </c>
      <c r="H218" s="2">
        <f t="shared" si="56"/>
        <v>286.97928119193921</v>
      </c>
      <c r="I218" s="2">
        <f t="shared" si="42"/>
        <v>232941.30824203242</v>
      </c>
      <c r="J218" s="2"/>
      <c r="K218" s="2">
        <f>K217*(1+$C$44*IF(ISERROR(VLOOKUP(C218/12,#REF!,1,FALSE)),0,1))</f>
        <v>259000</v>
      </c>
      <c r="L218" s="2">
        <f>L217*(1+$C$44*IF(ISERROR(VLOOKUP(C218/12,#REF!,1,FALSE)),0,1))</f>
        <v>857.11999999999989</v>
      </c>
      <c r="M218" s="2">
        <f t="shared" si="43"/>
        <v>-12.930000000000177</v>
      </c>
      <c r="N218" s="2">
        <f t="shared" si="44"/>
        <v>-86.392385474727632</v>
      </c>
      <c r="O218" s="2">
        <f>IF(ISERROR(VLOOKUP(C218/12,#REF!,1,FALSE)),0,1)*SUM(N207:N218)*$C$66</f>
        <v>0</v>
      </c>
      <c r="P218" s="2">
        <f t="shared" si="45"/>
        <v>0</v>
      </c>
      <c r="Q218" s="2">
        <f t="shared" si="50"/>
        <v>-1517.2312540999837</v>
      </c>
      <c r="R218" s="2">
        <f t="shared" si="46"/>
        <v>24541.460503867595</v>
      </c>
      <c r="S218" s="2">
        <f t="shared" si="51"/>
        <v>-5458.5394961324055</v>
      </c>
      <c r="T218" s="7">
        <f t="shared" si="47"/>
        <v>9.4754673760106545E-2</v>
      </c>
      <c r="U218" s="7">
        <f t="shared" si="52"/>
        <v>-2.1288009709822142E-2</v>
      </c>
    </row>
    <row r="219" spans="2:21" x14ac:dyDescent="0.3">
      <c r="B219" s="2" t="str">
        <f t="shared" si="41"/>
        <v/>
      </c>
      <c r="C219" s="4">
        <f t="shared" si="53"/>
        <v>113</v>
      </c>
      <c r="D219" s="40">
        <f t="shared" si="48"/>
        <v>9.4166666666666661</v>
      </c>
      <c r="E219" s="2">
        <f t="shared" si="49"/>
        <v>232941.30824203242</v>
      </c>
      <c r="F219" s="2">
        <f t="shared" si="54"/>
        <v>870.05000000000007</v>
      </c>
      <c r="G219" s="2">
        <f t="shared" si="55"/>
        <v>582.35327060508109</v>
      </c>
      <c r="H219" s="2">
        <f t="shared" si="56"/>
        <v>287.69672939491898</v>
      </c>
      <c r="I219" s="2">
        <f t="shared" si="42"/>
        <v>232653.61151263749</v>
      </c>
      <c r="J219" s="2"/>
      <c r="K219" s="2">
        <f>K218*(1+$C$44*IF(ISERROR(VLOOKUP(C219/12,#REF!,1,FALSE)),0,1))</f>
        <v>259000</v>
      </c>
      <c r="L219" s="2">
        <f>L218*(1+$C$44*IF(ISERROR(VLOOKUP(C219/12,#REF!,1,FALSE)),0,1))</f>
        <v>857.11999999999989</v>
      </c>
      <c r="M219" s="2">
        <f t="shared" si="43"/>
        <v>-12.930000000000177</v>
      </c>
      <c r="N219" s="2">
        <f t="shared" si="44"/>
        <v>-85.674937271747865</v>
      </c>
      <c r="O219" s="2">
        <f>IF(ISERROR(VLOOKUP(C219/12,#REF!,1,FALSE)),0,1)*SUM(N208:N219)*$C$66</f>
        <v>0</v>
      </c>
      <c r="P219" s="2">
        <f t="shared" si="45"/>
        <v>0</v>
      </c>
      <c r="Q219" s="2">
        <f t="shared" si="50"/>
        <v>-1531.4256134784005</v>
      </c>
      <c r="R219" s="2">
        <f t="shared" si="46"/>
        <v>24814.962873884098</v>
      </c>
      <c r="S219" s="2">
        <f t="shared" si="51"/>
        <v>-5185.0371261159016</v>
      </c>
      <c r="T219" s="7">
        <f t="shared" si="47"/>
        <v>9.5810667466733973E-2</v>
      </c>
      <c r="U219" s="7">
        <f t="shared" si="52"/>
        <v>-1.9948838310927641E-2</v>
      </c>
    </row>
    <row r="220" spans="2:21" x14ac:dyDescent="0.3">
      <c r="B220" s="2" t="str">
        <f t="shared" si="41"/>
        <v/>
      </c>
      <c r="C220" s="4">
        <f t="shared" si="53"/>
        <v>114</v>
      </c>
      <c r="D220" s="40">
        <f t="shared" si="48"/>
        <v>9.5</v>
      </c>
      <c r="E220" s="2">
        <f t="shared" si="49"/>
        <v>232653.61151263749</v>
      </c>
      <c r="F220" s="2">
        <f t="shared" si="54"/>
        <v>870.05000000000007</v>
      </c>
      <c r="G220" s="2">
        <f t="shared" si="55"/>
        <v>581.63402878159366</v>
      </c>
      <c r="H220" s="2">
        <f t="shared" si="56"/>
        <v>288.41597121840641</v>
      </c>
      <c r="I220" s="2">
        <f t="shared" si="42"/>
        <v>232365.19554141909</v>
      </c>
      <c r="J220" s="2"/>
      <c r="K220" s="2">
        <f>K219*(1+$C$44*IF(ISERROR(VLOOKUP(C220/12,#REF!,1,FALSE)),0,1))</f>
        <v>259000</v>
      </c>
      <c r="L220" s="2">
        <f>L219*(1+$C$44*IF(ISERROR(VLOOKUP(C220/12,#REF!,1,FALSE)),0,1))</f>
        <v>857.11999999999989</v>
      </c>
      <c r="M220" s="2">
        <f t="shared" si="43"/>
        <v>-12.930000000000177</v>
      </c>
      <c r="N220" s="2">
        <f t="shared" si="44"/>
        <v>-84.955695448260428</v>
      </c>
      <c r="O220" s="2">
        <f>IF(ISERROR(VLOOKUP(C220/12,#REF!,1,FALSE)),0,1)*SUM(N209:N220)*$C$66</f>
        <v>0</v>
      </c>
      <c r="P220" s="2">
        <f t="shared" si="45"/>
        <v>0</v>
      </c>
      <c r="Q220" s="2">
        <f t="shared" si="50"/>
        <v>-1545.6318014896324</v>
      </c>
      <c r="R220" s="2">
        <f t="shared" si="46"/>
        <v>25089.172657091287</v>
      </c>
      <c r="S220" s="2">
        <f t="shared" si="51"/>
        <v>-4910.827342908713</v>
      </c>
      <c r="T220" s="7">
        <f t="shared" si="47"/>
        <v>9.6869392498421955E-2</v>
      </c>
      <c r="U220" s="7">
        <f t="shared" si="52"/>
        <v>-1.8641013526004335E-2</v>
      </c>
    </row>
    <row r="221" spans="2:21" x14ac:dyDescent="0.3">
      <c r="B221" s="2" t="str">
        <f t="shared" si="41"/>
        <v/>
      </c>
      <c r="C221" s="4">
        <f t="shared" si="53"/>
        <v>115</v>
      </c>
      <c r="D221" s="40">
        <f t="shared" si="48"/>
        <v>9.5833333333333339</v>
      </c>
      <c r="E221" s="2">
        <f t="shared" si="49"/>
        <v>232365.19554141909</v>
      </c>
      <c r="F221" s="2">
        <f t="shared" si="54"/>
        <v>870.05000000000007</v>
      </c>
      <c r="G221" s="2">
        <f t="shared" si="55"/>
        <v>580.91298885354774</v>
      </c>
      <c r="H221" s="2">
        <f t="shared" si="56"/>
        <v>289.13701114645232</v>
      </c>
      <c r="I221" s="2">
        <f t="shared" si="42"/>
        <v>232076.05853027262</v>
      </c>
      <c r="J221" s="2"/>
      <c r="K221" s="2">
        <f>K220*(1+$C$44*IF(ISERROR(VLOOKUP(C221/12,#REF!,1,FALSE)),0,1))</f>
        <v>259000</v>
      </c>
      <c r="L221" s="2">
        <f>L220*(1+$C$44*IF(ISERROR(VLOOKUP(C221/12,#REF!,1,FALSE)),0,1))</f>
        <v>857.11999999999989</v>
      </c>
      <c r="M221" s="2">
        <f t="shared" si="43"/>
        <v>-12.930000000000177</v>
      </c>
      <c r="N221" s="2">
        <f t="shared" si="44"/>
        <v>-84.234655520214517</v>
      </c>
      <c r="O221" s="2">
        <f>IF(ISERROR(VLOOKUP(C221/12,#REF!,1,FALSE)),0,1)*SUM(N210:N221)*$C$66</f>
        <v>0</v>
      </c>
      <c r="P221" s="2">
        <f t="shared" si="45"/>
        <v>0</v>
      </c>
      <c r="Q221" s="2">
        <f t="shared" si="50"/>
        <v>-1559.8498279908736</v>
      </c>
      <c r="R221" s="2">
        <f t="shared" si="46"/>
        <v>25364.091641736508</v>
      </c>
      <c r="S221" s="2">
        <f t="shared" si="51"/>
        <v>-4635.9083582634921</v>
      </c>
      <c r="T221" s="7">
        <f t="shared" si="47"/>
        <v>9.7930855759600421E-2</v>
      </c>
      <c r="U221" s="7">
        <f t="shared" si="52"/>
        <v>-1.7363615440459279E-2</v>
      </c>
    </row>
    <row r="222" spans="2:21" x14ac:dyDescent="0.3">
      <c r="B222" s="2" t="str">
        <f t="shared" si="41"/>
        <v/>
      </c>
      <c r="C222" s="4">
        <f t="shared" si="53"/>
        <v>116</v>
      </c>
      <c r="D222" s="40">
        <f t="shared" si="48"/>
        <v>9.6666666666666661</v>
      </c>
      <c r="E222" s="2">
        <f t="shared" si="49"/>
        <v>232076.05853027262</v>
      </c>
      <c r="F222" s="2">
        <f t="shared" si="54"/>
        <v>870.05000000000007</v>
      </c>
      <c r="G222" s="2">
        <f t="shared" si="55"/>
        <v>580.19014632568155</v>
      </c>
      <c r="H222" s="2">
        <f t="shared" si="56"/>
        <v>289.85985367431852</v>
      </c>
      <c r="I222" s="2">
        <f t="shared" si="42"/>
        <v>231786.19867659832</v>
      </c>
      <c r="J222" s="2"/>
      <c r="K222" s="2">
        <f>K221*(1+$C$44*IF(ISERROR(VLOOKUP(C222/12,#REF!,1,FALSE)),0,1))</f>
        <v>259000</v>
      </c>
      <c r="L222" s="2">
        <f>L221*(1+$C$44*IF(ISERROR(VLOOKUP(C222/12,#REF!,1,FALSE)),0,1))</f>
        <v>857.11999999999989</v>
      </c>
      <c r="M222" s="2">
        <f t="shared" si="43"/>
        <v>-12.930000000000177</v>
      </c>
      <c r="N222" s="2">
        <f t="shared" si="44"/>
        <v>-83.511812992348325</v>
      </c>
      <c r="O222" s="2">
        <f>IF(ISERROR(VLOOKUP(C222/12,#REF!,1,FALSE)),0,1)*SUM(N211:N222)*$C$66</f>
        <v>0</v>
      </c>
      <c r="P222" s="2">
        <f t="shared" si="45"/>
        <v>0</v>
      </c>
      <c r="Q222" s="2">
        <f t="shared" si="50"/>
        <v>-1574.0797028475326</v>
      </c>
      <c r="R222" s="2">
        <f t="shared" si="46"/>
        <v>25639.721620554163</v>
      </c>
      <c r="S222" s="2">
        <f t="shared" si="51"/>
        <v>-4360.2783794458373</v>
      </c>
      <c r="T222" s="7">
        <f t="shared" si="47"/>
        <v>9.8995064172023792E-2</v>
      </c>
      <c r="U222" s="7">
        <f t="shared" si="52"/>
        <v>-1.6115757218985283E-2</v>
      </c>
    </row>
    <row r="223" spans="2:21" x14ac:dyDescent="0.3">
      <c r="B223" s="2" t="str">
        <f t="shared" si="41"/>
        <v/>
      </c>
      <c r="C223" s="4">
        <f t="shared" si="53"/>
        <v>117</v>
      </c>
      <c r="D223" s="40">
        <f t="shared" si="48"/>
        <v>9.75</v>
      </c>
      <c r="E223" s="2">
        <f t="shared" si="49"/>
        <v>231786.19867659832</v>
      </c>
      <c r="F223" s="2">
        <f t="shared" si="54"/>
        <v>870.05000000000007</v>
      </c>
      <c r="G223" s="2">
        <f t="shared" si="55"/>
        <v>579.46549669149579</v>
      </c>
      <c r="H223" s="2">
        <f t="shared" si="56"/>
        <v>290.58450330850428</v>
      </c>
      <c r="I223" s="2">
        <f t="shared" si="42"/>
        <v>231495.61417328982</v>
      </c>
      <c r="J223" s="2"/>
      <c r="K223" s="2">
        <f>K222*(1+$C$44*IF(ISERROR(VLOOKUP(C223/12,#REF!,1,FALSE)),0,1))</f>
        <v>259000</v>
      </c>
      <c r="L223" s="2">
        <f>L222*(1+$C$44*IF(ISERROR(VLOOKUP(C223/12,#REF!,1,FALSE)),0,1))</f>
        <v>857.11999999999989</v>
      </c>
      <c r="M223" s="2">
        <f t="shared" si="43"/>
        <v>-12.930000000000177</v>
      </c>
      <c r="N223" s="2">
        <f t="shared" si="44"/>
        <v>-82.787163358162559</v>
      </c>
      <c r="O223" s="2">
        <f>IF(ISERROR(VLOOKUP(C223/12,#REF!,1,FALSE)),0,1)*SUM(N212:N223)*$C$66</f>
        <v>0</v>
      </c>
      <c r="P223" s="2">
        <f t="shared" si="45"/>
        <v>0</v>
      </c>
      <c r="Q223" s="2">
        <f t="shared" si="50"/>
        <v>-1588.3214359332392</v>
      </c>
      <c r="R223" s="2">
        <f t="shared" si="46"/>
        <v>25916.064390776941</v>
      </c>
      <c r="S223" s="2">
        <f t="shared" si="51"/>
        <v>-4083.9356092230591</v>
      </c>
      <c r="T223" s="7">
        <f t="shared" si="47"/>
        <v>0.10006202467481444</v>
      </c>
      <c r="U223" s="7">
        <f t="shared" si="52"/>
        <v>-1.4896583698306598E-2</v>
      </c>
    </row>
    <row r="224" spans="2:21" x14ac:dyDescent="0.3">
      <c r="B224" s="2" t="str">
        <f t="shared" si="41"/>
        <v/>
      </c>
      <c r="C224" s="4">
        <f t="shared" si="53"/>
        <v>118</v>
      </c>
      <c r="D224" s="40">
        <f t="shared" si="48"/>
        <v>9.8333333333333339</v>
      </c>
      <c r="E224" s="2">
        <f t="shared" si="49"/>
        <v>231495.61417328982</v>
      </c>
      <c r="F224" s="2">
        <f t="shared" si="54"/>
        <v>870.05000000000007</v>
      </c>
      <c r="G224" s="2">
        <f t="shared" si="55"/>
        <v>578.73903543322456</v>
      </c>
      <c r="H224" s="2">
        <f t="shared" si="56"/>
        <v>291.31096456677551</v>
      </c>
      <c r="I224" s="2">
        <f t="shared" si="42"/>
        <v>231204.30320872305</v>
      </c>
      <c r="J224" s="2"/>
      <c r="K224" s="2">
        <f>K223*(1+$C$44*IF(ISERROR(VLOOKUP(C224/12,#REF!,1,FALSE)),0,1))</f>
        <v>259000</v>
      </c>
      <c r="L224" s="2">
        <f>L223*(1+$C$44*IF(ISERROR(VLOOKUP(C224/12,#REF!,1,FALSE)),0,1))</f>
        <v>857.11999999999989</v>
      </c>
      <c r="M224" s="2">
        <f t="shared" si="43"/>
        <v>-12.930000000000177</v>
      </c>
      <c r="N224" s="2">
        <f t="shared" si="44"/>
        <v>-82.06070209989133</v>
      </c>
      <c r="O224" s="2">
        <f>IF(ISERROR(VLOOKUP(C224/12,#REF!,1,FALSE)),0,1)*SUM(N213:N224)*$C$66</f>
        <v>0</v>
      </c>
      <c r="P224" s="2">
        <f t="shared" si="45"/>
        <v>0</v>
      </c>
      <c r="Q224" s="2">
        <f t="shared" si="50"/>
        <v>-1602.5750371298504</v>
      </c>
      <c r="R224" s="2">
        <f t="shared" si="46"/>
        <v>26193.121754147083</v>
      </c>
      <c r="S224" s="2">
        <f t="shared" si="51"/>
        <v>-3806.8782458529167</v>
      </c>
      <c r="T224" s="7">
        <f t="shared" si="47"/>
        <v>0.10113174422450612</v>
      </c>
      <c r="U224" s="7">
        <f t="shared" si="52"/>
        <v>-1.3705270048729123E-2</v>
      </c>
    </row>
    <row r="225" spans="2:21" x14ac:dyDescent="0.3">
      <c r="B225" s="2" t="str">
        <f t="shared" si="41"/>
        <v/>
      </c>
      <c r="C225" s="4">
        <f t="shared" si="53"/>
        <v>119</v>
      </c>
      <c r="D225" s="40">
        <f t="shared" si="48"/>
        <v>9.9166666666666661</v>
      </c>
      <c r="E225" s="2">
        <f t="shared" si="49"/>
        <v>231204.30320872305</v>
      </c>
      <c r="F225" s="2">
        <f t="shared" si="54"/>
        <v>870.05000000000007</v>
      </c>
      <c r="G225" s="2">
        <f t="shared" si="55"/>
        <v>578.01075802180765</v>
      </c>
      <c r="H225" s="2">
        <f t="shared" si="56"/>
        <v>292.03924197819242</v>
      </c>
      <c r="I225" s="2">
        <f t="shared" si="42"/>
        <v>230912.26396674485</v>
      </c>
      <c r="J225" s="2"/>
      <c r="K225" s="2">
        <f>K224*(1+$C$44*IF(ISERROR(VLOOKUP(C225/12,#REF!,1,FALSE)),0,1))</f>
        <v>259000</v>
      </c>
      <c r="L225" s="2">
        <f>L224*(1+$C$44*IF(ISERROR(VLOOKUP(C225/12,#REF!,1,FALSE)),0,1))</f>
        <v>857.11999999999989</v>
      </c>
      <c r="M225" s="2">
        <f t="shared" si="43"/>
        <v>-12.930000000000177</v>
      </c>
      <c r="N225" s="2">
        <f t="shared" si="44"/>
        <v>-81.332424688474418</v>
      </c>
      <c r="O225" s="2">
        <f>IF(ISERROR(VLOOKUP(C225/12,#REF!,1,FALSE)),0,1)*SUM(N214:N225)*$C$66</f>
        <v>0</v>
      </c>
      <c r="P225" s="2">
        <f t="shared" si="45"/>
        <v>0</v>
      </c>
      <c r="Q225" s="2">
        <f t="shared" si="50"/>
        <v>-1616.8405163274588</v>
      </c>
      <c r="R225" s="2">
        <f t="shared" si="46"/>
        <v>26470.895516927674</v>
      </c>
      <c r="S225" s="2">
        <f t="shared" si="51"/>
        <v>-3529.1044830723258</v>
      </c>
      <c r="T225" s="7">
        <f t="shared" si="47"/>
        <v>0.10220422979508755</v>
      </c>
      <c r="U225" s="7">
        <f t="shared" si="52"/>
        <v>-1.2541020500717925E-2</v>
      </c>
    </row>
    <row r="226" spans="2:21" x14ac:dyDescent="0.3">
      <c r="B226" s="2" t="str">
        <f t="shared" si="41"/>
        <v/>
      </c>
      <c r="C226" s="4">
        <f t="shared" si="53"/>
        <v>120</v>
      </c>
      <c r="D226" s="40">
        <f t="shared" si="48"/>
        <v>10</v>
      </c>
      <c r="E226" s="2">
        <f t="shared" si="49"/>
        <v>230912.26396674485</v>
      </c>
      <c r="F226" s="2">
        <f t="shared" si="54"/>
        <v>870.05000000000007</v>
      </c>
      <c r="G226" s="2">
        <f t="shared" si="55"/>
        <v>577.28065991686208</v>
      </c>
      <c r="H226" s="2">
        <f t="shared" si="56"/>
        <v>292.76934008313799</v>
      </c>
      <c r="I226" s="2">
        <f t="shared" si="42"/>
        <v>230619.4946266617</v>
      </c>
      <c r="J226" s="2"/>
      <c r="K226" s="2">
        <f>K225*(1+$C$44*IF(ISERROR(VLOOKUP(C226/12,#REF!,1,FALSE)),0,1))</f>
        <v>259000</v>
      </c>
      <c r="L226" s="2">
        <f>L225*(1+$C$44*IF(ISERROR(VLOOKUP(C226/12,#REF!,1,FALSE)),0,1))</f>
        <v>857.11999999999989</v>
      </c>
      <c r="M226" s="2">
        <f t="shared" si="43"/>
        <v>-12.930000000000177</v>
      </c>
      <c r="N226" s="2">
        <f t="shared" si="44"/>
        <v>-80.60232658352885</v>
      </c>
      <c r="O226" s="2">
        <f>IF(ISERROR(VLOOKUP(C226/12,#REF!,1,FALSE)),0,1)*SUM(N215:N226)*$C$66</f>
        <v>0</v>
      </c>
      <c r="P226" s="2">
        <f t="shared" si="45"/>
        <v>0</v>
      </c>
      <c r="Q226" s="2">
        <f t="shared" si="50"/>
        <v>-1631.1178834243983</v>
      </c>
      <c r="R226" s="2">
        <f t="shared" si="46"/>
        <v>26749.387489913905</v>
      </c>
      <c r="S226" s="2">
        <f t="shared" si="51"/>
        <v>-3250.6125100860954</v>
      </c>
      <c r="T226" s="7">
        <f t="shared" si="47"/>
        <v>0.10327948837804596</v>
      </c>
      <c r="U226" s="7">
        <f t="shared" si="52"/>
        <v>-1.1403067132952915E-2</v>
      </c>
    </row>
    <row r="227" spans="2:21" x14ac:dyDescent="0.3">
      <c r="B227" s="2" t="str">
        <f t="shared" si="41"/>
        <v/>
      </c>
      <c r="C227" s="4">
        <f t="shared" si="53"/>
        <v>121</v>
      </c>
      <c r="D227" s="40">
        <f t="shared" si="48"/>
        <v>10.083333333333334</v>
      </c>
      <c r="E227" s="2">
        <f t="shared" si="49"/>
        <v>230619.4946266617</v>
      </c>
      <c r="F227" s="2">
        <f t="shared" si="54"/>
        <v>870.05000000000007</v>
      </c>
      <c r="G227" s="2">
        <f t="shared" si="55"/>
        <v>576.54873656665427</v>
      </c>
      <c r="H227" s="2">
        <f t="shared" si="56"/>
        <v>293.5012634333458</v>
      </c>
      <c r="I227" s="2">
        <f t="shared" si="42"/>
        <v>230325.99336322836</v>
      </c>
      <c r="J227" s="2"/>
      <c r="K227" s="2">
        <f>K226*(1+$C$44*IF(ISERROR(VLOOKUP(C227/12,#REF!,1,FALSE)),0,1))</f>
        <v>259000</v>
      </c>
      <c r="L227" s="2">
        <f>L226*(1+$C$44*IF(ISERROR(VLOOKUP(C227/12,#REF!,1,FALSE)),0,1))</f>
        <v>857.11999999999989</v>
      </c>
      <c r="M227" s="2">
        <f t="shared" si="43"/>
        <v>-12.930000000000177</v>
      </c>
      <c r="N227" s="2">
        <f t="shared" si="44"/>
        <v>-79.870403233321042</v>
      </c>
      <c r="O227" s="2">
        <f>IF(ISERROR(VLOOKUP(C227/12,#REF!,1,FALSE)),0,1)*SUM(N216:N227)*$C$66</f>
        <v>0</v>
      </c>
      <c r="P227" s="2">
        <f t="shared" si="45"/>
        <v>0</v>
      </c>
      <c r="Q227" s="2">
        <f t="shared" si="50"/>
        <v>-1645.4071483272519</v>
      </c>
      <c r="R227" s="2">
        <f t="shared" si="46"/>
        <v>27028.599488444394</v>
      </c>
      <c r="S227" s="2">
        <f t="shared" si="51"/>
        <v>-2971.4005115556065</v>
      </c>
      <c r="T227" s="7">
        <f t="shared" si="47"/>
        <v>0.10435752698241078</v>
      </c>
      <c r="U227" s="7">
        <f t="shared" si="52"/>
        <v>-1.0290668718527463E-2</v>
      </c>
    </row>
    <row r="228" spans="2:21" x14ac:dyDescent="0.3">
      <c r="B228" s="2" t="str">
        <f t="shared" si="41"/>
        <v/>
      </c>
      <c r="C228" s="4">
        <f t="shared" si="53"/>
        <v>122</v>
      </c>
      <c r="D228" s="40">
        <f t="shared" si="48"/>
        <v>10.166666666666666</v>
      </c>
      <c r="E228" s="2">
        <f t="shared" si="49"/>
        <v>230325.99336322836</v>
      </c>
      <c r="F228" s="2">
        <f t="shared" si="54"/>
        <v>870.05000000000007</v>
      </c>
      <c r="G228" s="2">
        <f t="shared" si="55"/>
        <v>575.81498340807082</v>
      </c>
      <c r="H228" s="2">
        <f t="shared" si="56"/>
        <v>294.23501659192925</v>
      </c>
      <c r="I228" s="2">
        <f t="shared" si="42"/>
        <v>230031.75834663643</v>
      </c>
      <c r="J228" s="2"/>
      <c r="K228" s="2">
        <f>K227*(1+$C$44*IF(ISERROR(VLOOKUP(C228/12,#REF!,1,FALSE)),0,1))</f>
        <v>259000</v>
      </c>
      <c r="L228" s="2">
        <f>L227*(1+$C$44*IF(ISERROR(VLOOKUP(C228/12,#REF!,1,FALSE)),0,1))</f>
        <v>857.11999999999989</v>
      </c>
      <c r="M228" s="2">
        <f t="shared" si="43"/>
        <v>-12.930000000000177</v>
      </c>
      <c r="N228" s="2">
        <f t="shared" si="44"/>
        <v>-79.136650074737588</v>
      </c>
      <c r="O228" s="2">
        <f>IF(ISERROR(VLOOKUP(C228/12,#REF!,1,FALSE)),0,1)*SUM(N217:N228)*$C$66</f>
        <v>0</v>
      </c>
      <c r="P228" s="2">
        <f t="shared" si="45"/>
        <v>0</v>
      </c>
      <c r="Q228" s="2">
        <f t="shared" si="50"/>
        <v>-1659.7083209508578</v>
      </c>
      <c r="R228" s="2">
        <f t="shared" si="46"/>
        <v>27308.533332412713</v>
      </c>
      <c r="S228" s="2">
        <f t="shared" si="51"/>
        <v>-2691.4666675872868</v>
      </c>
      <c r="T228" s="7">
        <f t="shared" si="47"/>
        <v>0.10543835263479812</v>
      </c>
      <c r="U228" s="7">
        <f t="shared" si="52"/>
        <v>-9.2031096261530054E-3</v>
      </c>
    </row>
    <row r="229" spans="2:21" x14ac:dyDescent="0.3">
      <c r="B229" s="2" t="str">
        <f t="shared" si="41"/>
        <v/>
      </c>
      <c r="C229" s="4">
        <f t="shared" si="53"/>
        <v>123</v>
      </c>
      <c r="D229" s="40">
        <f t="shared" si="48"/>
        <v>10.25</v>
      </c>
      <c r="E229" s="2">
        <f t="shared" si="49"/>
        <v>230031.75834663643</v>
      </c>
      <c r="F229" s="2">
        <f t="shared" si="54"/>
        <v>870.05000000000007</v>
      </c>
      <c r="G229" s="2">
        <f t="shared" si="55"/>
        <v>575.07939586659108</v>
      </c>
      <c r="H229" s="2">
        <f t="shared" si="56"/>
        <v>294.97060413340898</v>
      </c>
      <c r="I229" s="2">
        <f t="shared" si="42"/>
        <v>229736.78774250302</v>
      </c>
      <c r="J229" s="2"/>
      <c r="K229" s="2">
        <f>K228*(1+$C$44*IF(ISERROR(VLOOKUP(C229/12,#REF!,1,FALSE)),0,1))</f>
        <v>259000</v>
      </c>
      <c r="L229" s="2">
        <f>L228*(1+$C$44*IF(ISERROR(VLOOKUP(C229/12,#REF!,1,FALSE)),0,1))</f>
        <v>857.11999999999989</v>
      </c>
      <c r="M229" s="2">
        <f t="shared" si="43"/>
        <v>-12.930000000000177</v>
      </c>
      <c r="N229" s="2">
        <f t="shared" si="44"/>
        <v>-78.401062533257857</v>
      </c>
      <c r="O229" s="2">
        <f>IF(ISERROR(VLOOKUP(C229/12,#REF!,1,FALSE)),0,1)*SUM(N218:N229)*$C$66</f>
        <v>0</v>
      </c>
      <c r="P229" s="2">
        <f t="shared" si="45"/>
        <v>0</v>
      </c>
      <c r="Q229" s="2">
        <f t="shared" si="50"/>
        <v>-1674.0214112183166</v>
      </c>
      <c r="R229" s="2">
        <f t="shared" si="46"/>
        <v>27589.190846278652</v>
      </c>
      <c r="S229" s="2">
        <f t="shared" si="51"/>
        <v>-2410.8091537213477</v>
      </c>
      <c r="T229" s="7">
        <f t="shared" si="47"/>
        <v>0.10652197237945425</v>
      </c>
      <c r="U229" s="7">
        <f t="shared" si="52"/>
        <v>-8.1396987734224657E-3</v>
      </c>
    </row>
    <row r="230" spans="2:21" x14ac:dyDescent="0.3">
      <c r="B230" s="2" t="str">
        <f t="shared" si="41"/>
        <v/>
      </c>
      <c r="C230" s="4">
        <f t="shared" si="53"/>
        <v>124</v>
      </c>
      <c r="D230" s="40">
        <f t="shared" si="48"/>
        <v>10.333333333333334</v>
      </c>
      <c r="E230" s="2">
        <f t="shared" si="49"/>
        <v>229736.78774250302</v>
      </c>
      <c r="F230" s="2">
        <f t="shared" si="54"/>
        <v>870.05000000000007</v>
      </c>
      <c r="G230" s="2">
        <f t="shared" si="55"/>
        <v>574.34196935625755</v>
      </c>
      <c r="H230" s="2">
        <f t="shared" si="56"/>
        <v>295.70803064374252</v>
      </c>
      <c r="I230" s="2">
        <f t="shared" si="42"/>
        <v>229441.07971185926</v>
      </c>
      <c r="J230" s="2"/>
      <c r="K230" s="2">
        <f>K229*(1+$C$44*IF(ISERROR(VLOOKUP(C230/12,#REF!,1,FALSE)),0,1))</f>
        <v>259000</v>
      </c>
      <c r="L230" s="2">
        <f>L229*(1+$C$44*IF(ISERROR(VLOOKUP(C230/12,#REF!,1,FALSE)),0,1))</f>
        <v>857.11999999999989</v>
      </c>
      <c r="M230" s="2">
        <f t="shared" si="43"/>
        <v>-12.930000000000177</v>
      </c>
      <c r="N230" s="2">
        <f t="shared" si="44"/>
        <v>-77.663636022924322</v>
      </c>
      <c r="O230" s="2">
        <f>IF(ISERROR(VLOOKUP(C230/12,#REF!,1,FALSE)),0,1)*SUM(N219:N230)*$C$66</f>
        <v>0</v>
      </c>
      <c r="P230" s="2">
        <f t="shared" si="45"/>
        <v>0</v>
      </c>
      <c r="Q230" s="2">
        <f t="shared" si="50"/>
        <v>-1688.3464290609986</v>
      </c>
      <c r="R230" s="2">
        <f t="shared" si="46"/>
        <v>27870.573859079741</v>
      </c>
      <c r="S230" s="2">
        <f t="shared" si="51"/>
        <v>-2129.4261409202591</v>
      </c>
      <c r="T230" s="7">
        <f t="shared" si="47"/>
        <v>0.10760839327830016</v>
      </c>
      <c r="U230" s="7">
        <f t="shared" si="52"/>
        <v>-7.0997686293552409E-3</v>
      </c>
    </row>
    <row r="231" spans="2:21" x14ac:dyDescent="0.3">
      <c r="B231" s="2" t="str">
        <f t="shared" si="41"/>
        <v/>
      </c>
      <c r="C231" s="4">
        <f t="shared" si="53"/>
        <v>125</v>
      </c>
      <c r="D231" s="40">
        <f t="shared" si="48"/>
        <v>10.416666666666666</v>
      </c>
      <c r="E231" s="2">
        <f t="shared" si="49"/>
        <v>229441.07971185926</v>
      </c>
      <c r="F231" s="2">
        <f t="shared" si="54"/>
        <v>870.05000000000007</v>
      </c>
      <c r="G231" s="2">
        <f t="shared" si="55"/>
        <v>573.60269927964816</v>
      </c>
      <c r="H231" s="2">
        <f t="shared" si="56"/>
        <v>296.4473007203519</v>
      </c>
      <c r="I231" s="2">
        <f t="shared" si="42"/>
        <v>229144.63241113891</v>
      </c>
      <c r="J231" s="2"/>
      <c r="K231" s="2">
        <f>K230*(1+$C$44*IF(ISERROR(VLOOKUP(C231/12,#REF!,1,FALSE)),0,1))</f>
        <v>259000</v>
      </c>
      <c r="L231" s="2">
        <f>L230*(1+$C$44*IF(ISERROR(VLOOKUP(C231/12,#REF!,1,FALSE)),0,1))</f>
        <v>857.11999999999989</v>
      </c>
      <c r="M231" s="2">
        <f t="shared" si="43"/>
        <v>-12.930000000000177</v>
      </c>
      <c r="N231" s="2">
        <f t="shared" si="44"/>
        <v>-76.924365946314936</v>
      </c>
      <c r="O231" s="2">
        <f>IF(ISERROR(VLOOKUP(C231/12,#REF!,1,FALSE)),0,1)*SUM(N220:N231)*$C$66</f>
        <v>0</v>
      </c>
      <c r="P231" s="2">
        <f t="shared" si="45"/>
        <v>0</v>
      </c>
      <c r="Q231" s="2">
        <f t="shared" si="50"/>
        <v>-1702.6833844185494</v>
      </c>
      <c r="R231" s="2">
        <f t="shared" si="46"/>
        <v>28152.684204442543</v>
      </c>
      <c r="S231" s="2">
        <f t="shared" si="51"/>
        <v>-1847.315795557457</v>
      </c>
      <c r="T231" s="7">
        <f t="shared" si="47"/>
        <v>0.10869762241097507</v>
      </c>
      <c r="U231" s="7">
        <f t="shared" si="52"/>
        <v>-6.08267426361353E-3</v>
      </c>
    </row>
    <row r="232" spans="2:21" x14ac:dyDescent="0.3">
      <c r="B232" s="2" t="str">
        <f t="shared" si="41"/>
        <v/>
      </c>
      <c r="C232" s="4">
        <f t="shared" si="53"/>
        <v>126</v>
      </c>
      <c r="D232" s="40">
        <f t="shared" si="48"/>
        <v>10.5</v>
      </c>
      <c r="E232" s="2">
        <f t="shared" si="49"/>
        <v>229144.63241113891</v>
      </c>
      <c r="F232" s="2">
        <f t="shared" si="54"/>
        <v>870.05000000000007</v>
      </c>
      <c r="G232" s="2">
        <f t="shared" si="55"/>
        <v>572.86158102784725</v>
      </c>
      <c r="H232" s="2">
        <f t="shared" si="56"/>
        <v>297.18841897215282</v>
      </c>
      <c r="I232" s="2">
        <f t="shared" si="42"/>
        <v>228847.44399216675</v>
      </c>
      <c r="J232" s="2"/>
      <c r="K232" s="2">
        <f>K231*(1+$C$44*IF(ISERROR(VLOOKUP(C232/12,#REF!,1,FALSE)),0,1))</f>
        <v>259000</v>
      </c>
      <c r="L232" s="2">
        <f>L231*(1+$C$44*IF(ISERROR(VLOOKUP(C232/12,#REF!,1,FALSE)),0,1))</f>
        <v>857.11999999999989</v>
      </c>
      <c r="M232" s="2">
        <f t="shared" si="43"/>
        <v>-12.930000000000177</v>
      </c>
      <c r="N232" s="2">
        <f t="shared" si="44"/>
        <v>-76.183247694514023</v>
      </c>
      <c r="O232" s="2">
        <f>IF(ISERROR(VLOOKUP(C232/12,#REF!,1,FALSE)),0,1)*SUM(N221:N232)*$C$66</f>
        <v>0</v>
      </c>
      <c r="P232" s="2">
        <f t="shared" si="45"/>
        <v>0</v>
      </c>
      <c r="Q232" s="2">
        <f t="shared" si="50"/>
        <v>-1717.0322872388983</v>
      </c>
      <c r="R232" s="2">
        <f t="shared" si="46"/>
        <v>28435.523720594356</v>
      </c>
      <c r="S232" s="2">
        <f t="shared" si="51"/>
        <v>-1564.4762794056442</v>
      </c>
      <c r="T232" s="7">
        <f t="shared" si="47"/>
        <v>0.10978966687488169</v>
      </c>
      <c r="U232" s="7">
        <f t="shared" si="52"/>
        <v>-5.0877924399308494E-3</v>
      </c>
    </row>
    <row r="233" spans="2:21" x14ac:dyDescent="0.3">
      <c r="B233" s="2" t="str">
        <f t="shared" si="41"/>
        <v/>
      </c>
      <c r="C233" s="4">
        <f t="shared" si="53"/>
        <v>127</v>
      </c>
      <c r="D233" s="40">
        <f t="shared" si="48"/>
        <v>10.583333333333334</v>
      </c>
      <c r="E233" s="2">
        <f t="shared" si="49"/>
        <v>228847.44399216675</v>
      </c>
      <c r="F233" s="2">
        <f t="shared" si="54"/>
        <v>870.05000000000007</v>
      </c>
      <c r="G233" s="2">
        <f t="shared" si="55"/>
        <v>572.11860998041686</v>
      </c>
      <c r="H233" s="2">
        <f t="shared" si="56"/>
        <v>297.9313900195832</v>
      </c>
      <c r="I233" s="2">
        <f t="shared" si="42"/>
        <v>228549.51260214718</v>
      </c>
      <c r="J233" s="2"/>
      <c r="K233" s="2">
        <f>K232*(1+$C$44*IF(ISERROR(VLOOKUP(C233/12,#REF!,1,FALSE)),0,1))</f>
        <v>259000</v>
      </c>
      <c r="L233" s="2">
        <f>L232*(1+$C$44*IF(ISERROR(VLOOKUP(C233/12,#REF!,1,FALSE)),0,1))</f>
        <v>857.11999999999989</v>
      </c>
      <c r="M233" s="2">
        <f t="shared" si="43"/>
        <v>-12.930000000000177</v>
      </c>
      <c r="N233" s="2">
        <f t="shared" si="44"/>
        <v>-75.440276647083635</v>
      </c>
      <c r="O233" s="2">
        <f>IF(ISERROR(VLOOKUP(C233/12,#REF!,1,FALSE)),0,1)*SUM(N222:N233)*$C$66</f>
        <v>0</v>
      </c>
      <c r="P233" s="2">
        <f t="shared" si="45"/>
        <v>0</v>
      </c>
      <c r="Q233" s="2">
        <f t="shared" si="50"/>
        <v>-1731.3931474782639</v>
      </c>
      <c r="R233" s="2">
        <f t="shared" si="46"/>
        <v>28719.094250374561</v>
      </c>
      <c r="S233" s="2">
        <f t="shared" si="51"/>
        <v>-1280.9057496254391</v>
      </c>
      <c r="T233" s="7">
        <f t="shared" si="47"/>
        <v>0.11088453378522997</v>
      </c>
      <c r="U233" s="7">
        <f t="shared" si="52"/>
        <v>-4.1145207514369231E-3</v>
      </c>
    </row>
    <row r="234" spans="2:21" x14ac:dyDescent="0.3">
      <c r="B234" s="2" t="str">
        <f t="shared" si="41"/>
        <v/>
      </c>
      <c r="C234" s="4">
        <f t="shared" si="53"/>
        <v>128</v>
      </c>
      <c r="D234" s="40">
        <f t="shared" si="48"/>
        <v>10.666666666666666</v>
      </c>
      <c r="E234" s="2">
        <f t="shared" si="49"/>
        <v>228549.51260214718</v>
      </c>
      <c r="F234" s="2">
        <f t="shared" si="54"/>
        <v>870.05000000000007</v>
      </c>
      <c r="G234" s="2">
        <f t="shared" si="55"/>
        <v>571.3737815053679</v>
      </c>
      <c r="H234" s="2">
        <f t="shared" si="56"/>
        <v>298.67621849463217</v>
      </c>
      <c r="I234" s="2">
        <f t="shared" si="42"/>
        <v>228250.83638365255</v>
      </c>
      <c r="J234" s="2"/>
      <c r="K234" s="2">
        <f>K233*(1+$C$44*IF(ISERROR(VLOOKUP(C234/12,#REF!,1,FALSE)),0,1))</f>
        <v>259000</v>
      </c>
      <c r="L234" s="2">
        <f>L233*(1+$C$44*IF(ISERROR(VLOOKUP(C234/12,#REF!,1,FALSE)),0,1))</f>
        <v>857.11999999999989</v>
      </c>
      <c r="M234" s="2">
        <f t="shared" si="43"/>
        <v>-12.930000000000177</v>
      </c>
      <c r="N234" s="2">
        <f t="shared" si="44"/>
        <v>-74.695448172034673</v>
      </c>
      <c r="O234" s="2">
        <f>IF(ISERROR(VLOOKUP(C234/12,#REF!,1,FALSE)),0,1)*SUM(N223:N234)*$C$66</f>
        <v>0</v>
      </c>
      <c r="P234" s="2">
        <f t="shared" si="45"/>
        <v>0</v>
      </c>
      <c r="Q234" s="2">
        <f t="shared" si="50"/>
        <v>-1745.7659751011624</v>
      </c>
      <c r="R234" s="2">
        <f t="shared" si="46"/>
        <v>29003.397641246294</v>
      </c>
      <c r="S234" s="2">
        <f t="shared" si="51"/>
        <v>-996.60235875370563</v>
      </c>
      <c r="T234" s="7">
        <f t="shared" si="47"/>
        <v>0.11198223027508222</v>
      </c>
      <c r="U234" s="7">
        <f t="shared" si="52"/>
        <v>-3.1622767956979159E-3</v>
      </c>
    </row>
    <row r="235" spans="2:21" x14ac:dyDescent="0.3">
      <c r="B235" s="2" t="str">
        <f t="shared" ref="B235:B298" si="57">IF(AND(I235&lt;1,I234&gt;1),"x","")</f>
        <v/>
      </c>
      <c r="C235" s="4">
        <f t="shared" si="53"/>
        <v>129</v>
      </c>
      <c r="D235" s="40">
        <f t="shared" si="48"/>
        <v>10.75</v>
      </c>
      <c r="E235" s="2">
        <f t="shared" si="49"/>
        <v>228250.83638365255</v>
      </c>
      <c r="F235" s="2">
        <f t="shared" si="54"/>
        <v>870.05000000000007</v>
      </c>
      <c r="G235" s="2">
        <f t="shared" si="55"/>
        <v>570.62709095913135</v>
      </c>
      <c r="H235" s="2">
        <f t="shared" si="56"/>
        <v>299.42290904086872</v>
      </c>
      <c r="I235" s="2">
        <f t="shared" ref="I235:I298" si="58">E235-H235</f>
        <v>227951.41347461168</v>
      </c>
      <c r="J235" s="2"/>
      <c r="K235" s="2">
        <f>K234*(1+$C$44*IF(ISERROR(VLOOKUP(C235/12,#REF!,1,FALSE)),0,1))</f>
        <v>259000</v>
      </c>
      <c r="L235" s="2">
        <f>L234*(1+$C$44*IF(ISERROR(VLOOKUP(C235/12,#REF!,1,FALSE)),0,1))</f>
        <v>857.11999999999989</v>
      </c>
      <c r="M235" s="2">
        <f t="shared" ref="M235:M298" si="59">L235-F235</f>
        <v>-12.930000000000177</v>
      </c>
      <c r="N235" s="2">
        <f t="shared" ref="N235:N298" si="60">L235-G235-$C$79/12</f>
        <v>-73.948757625798123</v>
      </c>
      <c r="O235" s="2">
        <f>IF(ISERROR(VLOOKUP(C235/12,#REF!,1,FALSE)),0,1)*SUM(N224:N235)*$C$66</f>
        <v>0</v>
      </c>
      <c r="P235" s="2">
        <f t="shared" ref="P235:P298" si="61">IF(D235=$C$95,K235-$C$7+$C$7*$C$78*D235,0)*$C$66</f>
        <v>0</v>
      </c>
      <c r="Q235" s="2">
        <f t="shared" si="50"/>
        <v>-1760.1507800804134</v>
      </c>
      <c r="R235" s="2">
        <f t="shared" ref="R235:R298" si="62">Q235+K235-I235</f>
        <v>29288.435745307914</v>
      </c>
      <c r="S235" s="2">
        <f t="shared" si="51"/>
        <v>-711.56425469208625</v>
      </c>
      <c r="T235" s="7">
        <f t="shared" ref="T235:T298" si="63">R235/K235</f>
        <v>0.11308276349539735</v>
      </c>
      <c r="U235" s="7">
        <f t="shared" si="52"/>
        <v>-2.2304973874164302E-3</v>
      </c>
    </row>
    <row r="236" spans="2:21" x14ac:dyDescent="0.3">
      <c r="B236" s="2" t="str">
        <f t="shared" si="57"/>
        <v/>
      </c>
      <c r="C236" s="4">
        <f t="shared" si="53"/>
        <v>130</v>
      </c>
      <c r="D236" s="40">
        <f t="shared" ref="D236:D299" si="64">C236/12</f>
        <v>10.833333333333334</v>
      </c>
      <c r="E236" s="2">
        <f t="shared" ref="E236:E299" si="65">I235</f>
        <v>227951.41347461168</v>
      </c>
      <c r="F236" s="2">
        <f t="shared" si="54"/>
        <v>870.05000000000007</v>
      </c>
      <c r="G236" s="2">
        <f t="shared" si="55"/>
        <v>569.87853368652918</v>
      </c>
      <c r="H236" s="2">
        <f t="shared" si="56"/>
        <v>300.17146631347089</v>
      </c>
      <c r="I236" s="2">
        <f t="shared" si="58"/>
        <v>227651.2420082982</v>
      </c>
      <c r="J236" s="2"/>
      <c r="K236" s="2">
        <f>K235*(1+$C$44*IF(ISERROR(VLOOKUP(C236/12,#REF!,1,FALSE)),0,1))</f>
        <v>259000</v>
      </c>
      <c r="L236" s="2">
        <f>L235*(1+$C$44*IF(ISERROR(VLOOKUP(C236/12,#REF!,1,FALSE)),0,1))</f>
        <v>857.11999999999989</v>
      </c>
      <c r="M236" s="2">
        <f t="shared" si="59"/>
        <v>-12.930000000000177</v>
      </c>
      <c r="N236" s="2">
        <f t="shared" si="60"/>
        <v>-73.200200353195953</v>
      </c>
      <c r="O236" s="2">
        <f>IF(ISERROR(VLOOKUP(C236/12,#REF!,1,FALSE)),0,1)*SUM(N225:N236)*$C$66</f>
        <v>0</v>
      </c>
      <c r="P236" s="2">
        <f t="shared" si="61"/>
        <v>0</v>
      </c>
      <c r="Q236" s="2">
        <f t="shared" ref="Q236:Q299" si="66">M236-O236-P236+Q235*(1+$C$46/12)</f>
        <v>-1774.5475723971472</v>
      </c>
      <c r="R236" s="2">
        <f t="shared" si="62"/>
        <v>29574.21041930464</v>
      </c>
      <c r="S236" s="2">
        <f t="shared" ref="S236:S299" si="67">R236-$C$33</f>
        <v>-425.7895806953602</v>
      </c>
      <c r="T236" s="7">
        <f t="shared" si="63"/>
        <v>0.11418614061507583</v>
      </c>
      <c r="U236" s="7">
        <f t="shared" ref="U236:U299" si="68">IF(R236&lt;0,"n.a.",((R236/$C$33)^(1/D236))-1)</f>
        <v>-1.3186378068524851E-3</v>
      </c>
    </row>
    <row r="237" spans="2:21" x14ac:dyDescent="0.3">
      <c r="B237" s="2" t="str">
        <f t="shared" si="57"/>
        <v/>
      </c>
      <c r="C237" s="4">
        <f t="shared" ref="C237:C300" si="69">C236+1</f>
        <v>131</v>
      </c>
      <c r="D237" s="40">
        <f t="shared" si="64"/>
        <v>10.916666666666666</v>
      </c>
      <c r="E237" s="2">
        <f t="shared" si="65"/>
        <v>227651.2420082982</v>
      </c>
      <c r="F237" s="2">
        <f t="shared" ref="F237:F300" si="70">F236</f>
        <v>870.05000000000007</v>
      </c>
      <c r="G237" s="2">
        <f t="shared" ref="G237:G300" si="71">E237*$C$30/12</f>
        <v>569.12810502074547</v>
      </c>
      <c r="H237" s="2">
        <f t="shared" ref="H237:H300" si="72">F237-G237</f>
        <v>300.9218949792546</v>
      </c>
      <c r="I237" s="2">
        <f t="shared" si="58"/>
        <v>227350.32011331894</v>
      </c>
      <c r="J237" s="2"/>
      <c r="K237" s="2">
        <f>K236*(1+$C$44*IF(ISERROR(VLOOKUP(C237/12,#REF!,1,FALSE)),0,1))</f>
        <v>259000</v>
      </c>
      <c r="L237" s="2">
        <f>L236*(1+$C$44*IF(ISERROR(VLOOKUP(C237/12,#REF!,1,FALSE)),0,1))</f>
        <v>857.11999999999989</v>
      </c>
      <c r="M237" s="2">
        <f t="shared" si="59"/>
        <v>-12.930000000000177</v>
      </c>
      <c r="N237" s="2">
        <f t="shared" si="60"/>
        <v>-72.449771687412237</v>
      </c>
      <c r="O237" s="2">
        <f>IF(ISERROR(VLOOKUP(C237/12,#REF!,1,FALSE)),0,1)*SUM(N226:N237)*$C$66</f>
        <v>0</v>
      </c>
      <c r="P237" s="2">
        <f t="shared" si="61"/>
        <v>0</v>
      </c>
      <c r="Q237" s="2">
        <f t="shared" si="66"/>
        <v>-1788.9563620408117</v>
      </c>
      <c r="R237" s="2">
        <f t="shared" si="62"/>
        <v>29860.723524640256</v>
      </c>
      <c r="S237" s="2">
        <f t="shared" si="67"/>
        <v>-139.27647535974393</v>
      </c>
      <c r="T237" s="7">
        <f t="shared" si="63"/>
        <v>0.11529236882100485</v>
      </c>
      <c r="U237" s="7">
        <f t="shared" si="68"/>
        <v>-4.2617108213760524E-4</v>
      </c>
    </row>
    <row r="238" spans="2:21" x14ac:dyDescent="0.3">
      <c r="B238" s="2" t="str">
        <f t="shared" si="57"/>
        <v/>
      </c>
      <c r="C238" s="4">
        <f t="shared" si="69"/>
        <v>132</v>
      </c>
      <c r="D238" s="40">
        <f t="shared" si="64"/>
        <v>11</v>
      </c>
      <c r="E238" s="2">
        <f t="shared" si="65"/>
        <v>227350.32011331894</v>
      </c>
      <c r="F238" s="2">
        <f t="shared" si="70"/>
        <v>870.05000000000007</v>
      </c>
      <c r="G238" s="2">
        <f t="shared" si="71"/>
        <v>568.37580028329728</v>
      </c>
      <c r="H238" s="2">
        <f t="shared" si="72"/>
        <v>301.67419971670279</v>
      </c>
      <c r="I238" s="2">
        <f t="shared" si="58"/>
        <v>227048.64591360223</v>
      </c>
      <c r="J238" s="2"/>
      <c r="K238" s="2">
        <f>K237*(1+$C$44*IF(ISERROR(VLOOKUP(C238/12,#REF!,1,FALSE)),0,1))</f>
        <v>259000</v>
      </c>
      <c r="L238" s="2">
        <f>L237*(1+$C$44*IF(ISERROR(VLOOKUP(C238/12,#REF!,1,FALSE)),0,1))</f>
        <v>857.11999999999989</v>
      </c>
      <c r="M238" s="2">
        <f t="shared" si="59"/>
        <v>-12.930000000000177</v>
      </c>
      <c r="N238" s="2">
        <f t="shared" si="60"/>
        <v>-71.697466949964053</v>
      </c>
      <c r="O238" s="2">
        <f>IF(ISERROR(VLOOKUP(C238/12,#REF!,1,FALSE)),0,1)*SUM(N227:N238)*$C$66</f>
        <v>0</v>
      </c>
      <c r="P238" s="2">
        <f t="shared" si="61"/>
        <v>0</v>
      </c>
      <c r="Q238" s="2">
        <f t="shared" si="66"/>
        <v>-1803.3771590091792</v>
      </c>
      <c r="R238" s="2">
        <f t="shared" si="62"/>
        <v>30147.976927388576</v>
      </c>
      <c r="S238" s="2">
        <f t="shared" si="67"/>
        <v>147.97692738857586</v>
      </c>
      <c r="T238" s="7">
        <f t="shared" si="63"/>
        <v>0.11640145531810261</v>
      </c>
      <c r="U238" s="7">
        <f t="shared" si="68"/>
        <v>4.4741269624037905E-4</v>
      </c>
    </row>
    <row r="239" spans="2:21" x14ac:dyDescent="0.3">
      <c r="B239" s="2" t="str">
        <f t="shared" si="57"/>
        <v/>
      </c>
      <c r="C239" s="4">
        <f t="shared" si="69"/>
        <v>133</v>
      </c>
      <c r="D239" s="40">
        <f t="shared" si="64"/>
        <v>11.083333333333334</v>
      </c>
      <c r="E239" s="2">
        <f t="shared" si="65"/>
        <v>227048.64591360223</v>
      </c>
      <c r="F239" s="2">
        <f t="shared" si="70"/>
        <v>870.05000000000007</v>
      </c>
      <c r="G239" s="2">
        <f t="shared" si="71"/>
        <v>567.6216147840056</v>
      </c>
      <c r="H239" s="2">
        <f t="shared" si="72"/>
        <v>302.42838521599447</v>
      </c>
      <c r="I239" s="2">
        <f t="shared" si="58"/>
        <v>226746.21752838625</v>
      </c>
      <c r="J239" s="2"/>
      <c r="K239" s="2">
        <f>K238*(1+$C$44*IF(ISERROR(VLOOKUP(C239/12,#REF!,1,FALSE)),0,1))</f>
        <v>259000</v>
      </c>
      <c r="L239" s="2">
        <f>L238*(1+$C$44*IF(ISERROR(VLOOKUP(C239/12,#REF!,1,FALSE)),0,1))</f>
        <v>857.11999999999989</v>
      </c>
      <c r="M239" s="2">
        <f t="shared" si="59"/>
        <v>-12.930000000000177</v>
      </c>
      <c r="N239" s="2">
        <f t="shared" si="60"/>
        <v>-70.943281450672373</v>
      </c>
      <c r="O239" s="2">
        <f>IF(ISERROR(VLOOKUP(C239/12,#REF!,1,FALSE)),0,1)*SUM(N228:N239)*$C$66</f>
        <v>0</v>
      </c>
      <c r="P239" s="2">
        <f t="shared" si="61"/>
        <v>0</v>
      </c>
      <c r="Q239" s="2">
        <f t="shared" si="66"/>
        <v>-1817.8099733083536</v>
      </c>
      <c r="R239" s="2">
        <f t="shared" si="62"/>
        <v>30435.972498305404</v>
      </c>
      <c r="S239" s="2">
        <f t="shared" si="67"/>
        <v>435.97249830540386</v>
      </c>
      <c r="T239" s="7">
        <f t="shared" si="63"/>
        <v>0.11751340732936449</v>
      </c>
      <c r="U239" s="7">
        <f t="shared" si="68"/>
        <v>1.3026070304109627E-3</v>
      </c>
    </row>
    <row r="240" spans="2:21" x14ac:dyDescent="0.3">
      <c r="B240" s="2" t="str">
        <f t="shared" si="57"/>
        <v/>
      </c>
      <c r="C240" s="4">
        <f t="shared" si="69"/>
        <v>134</v>
      </c>
      <c r="D240" s="40">
        <f t="shared" si="64"/>
        <v>11.166666666666666</v>
      </c>
      <c r="E240" s="2">
        <f t="shared" si="65"/>
        <v>226746.21752838625</v>
      </c>
      <c r="F240" s="2">
        <f t="shared" si="70"/>
        <v>870.05000000000007</v>
      </c>
      <c r="G240" s="2">
        <f t="shared" si="71"/>
        <v>566.86554382096563</v>
      </c>
      <c r="H240" s="2">
        <f t="shared" si="72"/>
        <v>303.18445617903444</v>
      </c>
      <c r="I240" s="2">
        <f t="shared" si="58"/>
        <v>226443.03307220721</v>
      </c>
      <c r="J240" s="2"/>
      <c r="K240" s="2">
        <f>K239*(1+$C$44*IF(ISERROR(VLOOKUP(C240/12,#REF!,1,FALSE)),0,1))</f>
        <v>259000</v>
      </c>
      <c r="L240" s="2">
        <f>L239*(1+$C$44*IF(ISERROR(VLOOKUP(C240/12,#REF!,1,FALSE)),0,1))</f>
        <v>857.11999999999989</v>
      </c>
      <c r="M240" s="2">
        <f t="shared" si="59"/>
        <v>-12.930000000000177</v>
      </c>
      <c r="N240" s="2">
        <f t="shared" si="60"/>
        <v>-70.187210487632399</v>
      </c>
      <c r="O240" s="2">
        <f>IF(ISERROR(VLOOKUP(C240/12,#REF!,1,FALSE)),0,1)*SUM(N229:N240)*$C$66</f>
        <v>0</v>
      </c>
      <c r="P240" s="2">
        <f t="shared" si="61"/>
        <v>0</v>
      </c>
      <c r="Q240" s="2">
        <f t="shared" si="66"/>
        <v>-1832.2548149527775</v>
      </c>
      <c r="R240" s="2">
        <f t="shared" si="62"/>
        <v>30724.712112840003</v>
      </c>
      <c r="S240" s="2">
        <f t="shared" si="67"/>
        <v>724.7121128400031</v>
      </c>
      <c r="T240" s="7">
        <f t="shared" si="63"/>
        <v>0.11862823209590735</v>
      </c>
      <c r="U240" s="7">
        <f t="shared" si="68"/>
        <v>2.1398896410869117E-3</v>
      </c>
    </row>
    <row r="241" spans="2:21" x14ac:dyDescent="0.3">
      <c r="B241" s="2" t="str">
        <f t="shared" si="57"/>
        <v/>
      </c>
      <c r="C241" s="4">
        <f t="shared" si="69"/>
        <v>135</v>
      </c>
      <c r="D241" s="40">
        <f t="shared" si="64"/>
        <v>11.25</v>
      </c>
      <c r="E241" s="2">
        <f t="shared" si="65"/>
        <v>226443.03307220721</v>
      </c>
      <c r="F241" s="2">
        <f t="shared" si="70"/>
        <v>870.05000000000007</v>
      </c>
      <c r="G241" s="2">
        <f t="shared" si="71"/>
        <v>566.10758268051802</v>
      </c>
      <c r="H241" s="2">
        <f t="shared" si="72"/>
        <v>303.94241731948205</v>
      </c>
      <c r="I241" s="2">
        <f t="shared" si="58"/>
        <v>226139.09065488772</v>
      </c>
      <c r="J241" s="2"/>
      <c r="K241" s="2">
        <f>K240*(1+$C$44*IF(ISERROR(VLOOKUP(C241/12,#REF!,1,FALSE)),0,1))</f>
        <v>259000</v>
      </c>
      <c r="L241" s="2">
        <f>L240*(1+$C$44*IF(ISERROR(VLOOKUP(C241/12,#REF!,1,FALSE)),0,1))</f>
        <v>857.11999999999989</v>
      </c>
      <c r="M241" s="2">
        <f t="shared" si="59"/>
        <v>-12.930000000000177</v>
      </c>
      <c r="N241" s="2">
        <f t="shared" si="60"/>
        <v>-69.429249347184793</v>
      </c>
      <c r="O241" s="2">
        <f>IF(ISERROR(VLOOKUP(C241/12,#REF!,1,FALSE)),0,1)*SUM(N230:N241)*$C$66</f>
        <v>0</v>
      </c>
      <c r="P241" s="2">
        <f t="shared" si="61"/>
        <v>0</v>
      </c>
      <c r="Q241" s="2">
        <f t="shared" si="66"/>
        <v>-1846.7116939652383</v>
      </c>
      <c r="R241" s="2">
        <f t="shared" si="62"/>
        <v>31014.197651147027</v>
      </c>
      <c r="S241" s="2">
        <f t="shared" si="67"/>
        <v>1014.1976511470275</v>
      </c>
      <c r="T241" s="7">
        <f t="shared" si="63"/>
        <v>0.11974593687701555</v>
      </c>
      <c r="U241" s="7">
        <f t="shared" si="68"/>
        <v>2.9597230659741403E-3</v>
      </c>
    </row>
    <row r="242" spans="2:21" x14ac:dyDescent="0.3">
      <c r="B242" s="2" t="str">
        <f t="shared" si="57"/>
        <v/>
      </c>
      <c r="C242" s="4">
        <f t="shared" si="69"/>
        <v>136</v>
      </c>
      <c r="D242" s="40">
        <f t="shared" si="64"/>
        <v>11.333333333333334</v>
      </c>
      <c r="E242" s="2">
        <f t="shared" si="65"/>
        <v>226139.09065488772</v>
      </c>
      <c r="F242" s="2">
        <f t="shared" si="70"/>
        <v>870.05000000000007</v>
      </c>
      <c r="G242" s="2">
        <f t="shared" si="71"/>
        <v>565.34772663721935</v>
      </c>
      <c r="H242" s="2">
        <f t="shared" si="72"/>
        <v>304.70227336278072</v>
      </c>
      <c r="I242" s="2">
        <f t="shared" si="58"/>
        <v>225834.38838152494</v>
      </c>
      <c r="J242" s="2"/>
      <c r="K242" s="2">
        <f>K241*(1+$C$44*IF(ISERROR(VLOOKUP(C242/12,#REF!,1,FALSE)),0,1))</f>
        <v>259000</v>
      </c>
      <c r="L242" s="2">
        <f>L241*(1+$C$44*IF(ISERROR(VLOOKUP(C242/12,#REF!,1,FALSE)),0,1))</f>
        <v>857.11999999999989</v>
      </c>
      <c r="M242" s="2">
        <f t="shared" si="59"/>
        <v>-12.930000000000177</v>
      </c>
      <c r="N242" s="2">
        <f t="shared" si="60"/>
        <v>-68.669393303886125</v>
      </c>
      <c r="O242" s="2">
        <f>IF(ISERROR(VLOOKUP(C242/12,#REF!,1,FALSE)),0,1)*SUM(N231:N242)*$C$66</f>
        <v>0</v>
      </c>
      <c r="P242" s="2">
        <f t="shared" si="61"/>
        <v>0</v>
      </c>
      <c r="Q242" s="2">
        <f t="shared" si="66"/>
        <v>-1861.180620376876</v>
      </c>
      <c r="R242" s="2">
        <f t="shared" si="62"/>
        <v>31304.430998098193</v>
      </c>
      <c r="S242" s="2">
        <f t="shared" si="67"/>
        <v>1304.4309980981925</v>
      </c>
      <c r="T242" s="7">
        <f t="shared" si="63"/>
        <v>0.12086652895018607</v>
      </c>
      <c r="U242" s="7">
        <f t="shared" si="68"/>
        <v>3.7625552319944244E-3</v>
      </c>
    </row>
    <row r="243" spans="2:21" x14ac:dyDescent="0.3">
      <c r="B243" s="2" t="str">
        <f t="shared" si="57"/>
        <v/>
      </c>
      <c r="C243" s="4">
        <f t="shared" si="69"/>
        <v>137</v>
      </c>
      <c r="D243" s="40">
        <f t="shared" si="64"/>
        <v>11.416666666666666</v>
      </c>
      <c r="E243" s="2">
        <f t="shared" si="65"/>
        <v>225834.38838152494</v>
      </c>
      <c r="F243" s="2">
        <f t="shared" si="70"/>
        <v>870.05000000000007</v>
      </c>
      <c r="G243" s="2">
        <f t="shared" si="71"/>
        <v>564.58597095381231</v>
      </c>
      <c r="H243" s="2">
        <f t="shared" si="72"/>
        <v>305.46402904618776</v>
      </c>
      <c r="I243" s="2">
        <f t="shared" si="58"/>
        <v>225528.92435247876</v>
      </c>
      <c r="J243" s="2"/>
      <c r="K243" s="2">
        <f>K242*(1+$C$44*IF(ISERROR(VLOOKUP(C243/12,#REF!,1,FALSE)),0,1))</f>
        <v>259000</v>
      </c>
      <c r="L243" s="2">
        <f>L242*(1+$C$44*IF(ISERROR(VLOOKUP(C243/12,#REF!,1,FALSE)),0,1))</f>
        <v>857.11999999999989</v>
      </c>
      <c r="M243" s="2">
        <f t="shared" si="59"/>
        <v>-12.930000000000177</v>
      </c>
      <c r="N243" s="2">
        <f t="shared" si="60"/>
        <v>-67.907637620479079</v>
      </c>
      <c r="O243" s="2">
        <f>IF(ISERROR(VLOOKUP(C243/12,#REF!,1,FALSE)),0,1)*SUM(N232:N243)*$C$66</f>
        <v>0</v>
      </c>
      <c r="P243" s="2">
        <f t="shared" si="61"/>
        <v>0</v>
      </c>
      <c r="Q243" s="2">
        <f t="shared" si="66"/>
        <v>-1875.6616042271903</v>
      </c>
      <c r="R243" s="2">
        <f t="shared" si="62"/>
        <v>31595.414043294062</v>
      </c>
      <c r="S243" s="2">
        <f t="shared" si="67"/>
        <v>1595.4140432940621</v>
      </c>
      <c r="T243" s="7">
        <f t="shared" si="63"/>
        <v>0.12199001561117398</v>
      </c>
      <c r="U243" s="7">
        <f t="shared" si="68"/>
        <v>4.5488200026144732E-3</v>
      </c>
    </row>
    <row r="244" spans="2:21" x14ac:dyDescent="0.3">
      <c r="B244" s="2" t="str">
        <f t="shared" si="57"/>
        <v/>
      </c>
      <c r="C244" s="4">
        <f t="shared" si="69"/>
        <v>138</v>
      </c>
      <c r="D244" s="40">
        <f t="shared" si="64"/>
        <v>11.5</v>
      </c>
      <c r="E244" s="2">
        <f t="shared" si="65"/>
        <v>225528.92435247876</v>
      </c>
      <c r="F244" s="2">
        <f t="shared" si="70"/>
        <v>870.05000000000007</v>
      </c>
      <c r="G244" s="2">
        <f t="shared" si="71"/>
        <v>563.82231088119681</v>
      </c>
      <c r="H244" s="2">
        <f t="shared" si="72"/>
        <v>306.22768911880326</v>
      </c>
      <c r="I244" s="2">
        <f t="shared" si="58"/>
        <v>225222.69666335997</v>
      </c>
      <c r="J244" s="2"/>
      <c r="K244" s="2">
        <f>K243*(1+$C$44*IF(ISERROR(VLOOKUP(C244/12,#REF!,1,FALSE)),0,1))</f>
        <v>259000</v>
      </c>
      <c r="L244" s="2">
        <f>L243*(1+$C$44*IF(ISERROR(VLOOKUP(C244/12,#REF!,1,FALSE)),0,1))</f>
        <v>857.11999999999989</v>
      </c>
      <c r="M244" s="2">
        <f t="shared" si="59"/>
        <v>-12.930000000000177</v>
      </c>
      <c r="N244" s="2">
        <f t="shared" si="60"/>
        <v>-67.143977547863585</v>
      </c>
      <c r="O244" s="2">
        <f>IF(ISERROR(VLOOKUP(C244/12,#REF!,1,FALSE)),0,1)*SUM(N233:N244)*$C$66</f>
        <v>0</v>
      </c>
      <c r="P244" s="2">
        <f t="shared" si="61"/>
        <v>0</v>
      </c>
      <c r="Q244" s="2">
        <f t="shared" si="66"/>
        <v>-1890.1546555640462</v>
      </c>
      <c r="R244" s="2">
        <f t="shared" si="62"/>
        <v>31887.148681075982</v>
      </c>
      <c r="S244" s="2">
        <f t="shared" si="67"/>
        <v>1887.1486810759816</v>
      </c>
      <c r="T244" s="7">
        <f t="shared" si="63"/>
        <v>0.12311640417403853</v>
      </c>
      <c r="U244" s="7">
        <f t="shared" si="68"/>
        <v>5.3189377015063766E-3</v>
      </c>
    </row>
    <row r="245" spans="2:21" x14ac:dyDescent="0.3">
      <c r="B245" s="2" t="str">
        <f t="shared" si="57"/>
        <v/>
      </c>
      <c r="C245" s="4">
        <f t="shared" si="69"/>
        <v>139</v>
      </c>
      <c r="D245" s="40">
        <f t="shared" si="64"/>
        <v>11.583333333333334</v>
      </c>
      <c r="E245" s="2">
        <f t="shared" si="65"/>
        <v>225222.69666335997</v>
      </c>
      <c r="F245" s="2">
        <f t="shared" si="70"/>
        <v>870.05000000000007</v>
      </c>
      <c r="G245" s="2">
        <f t="shared" si="71"/>
        <v>563.05674165839991</v>
      </c>
      <c r="H245" s="2">
        <f t="shared" si="72"/>
        <v>306.99325834160015</v>
      </c>
      <c r="I245" s="2">
        <f t="shared" si="58"/>
        <v>224915.70340501837</v>
      </c>
      <c r="J245" s="2"/>
      <c r="K245" s="2">
        <f>K244*(1+$C$44*IF(ISERROR(VLOOKUP(C245/12,#REF!,1,FALSE)),0,1))</f>
        <v>259000</v>
      </c>
      <c r="L245" s="2">
        <f>L244*(1+$C$44*IF(ISERROR(VLOOKUP(C245/12,#REF!,1,FALSE)),0,1))</f>
        <v>857.11999999999989</v>
      </c>
      <c r="M245" s="2">
        <f t="shared" si="59"/>
        <v>-12.930000000000177</v>
      </c>
      <c r="N245" s="2">
        <f t="shared" si="60"/>
        <v>-66.378408325066687</v>
      </c>
      <c r="O245" s="2">
        <f>IF(ISERROR(VLOOKUP(C245/12,#REF!,1,FALSE)),0,1)*SUM(N234:N245)*$C$66</f>
        <v>0</v>
      </c>
      <c r="P245" s="2">
        <f t="shared" si="61"/>
        <v>0</v>
      </c>
      <c r="Q245" s="2">
        <f t="shared" si="66"/>
        <v>-1904.6597844436828</v>
      </c>
      <c r="R245" s="2">
        <f t="shared" si="62"/>
        <v>32179.636810537952</v>
      </c>
      <c r="S245" s="2">
        <f t="shared" si="67"/>
        <v>2179.6368105379515</v>
      </c>
      <c r="T245" s="7">
        <f t="shared" si="63"/>
        <v>0.124245701971189</v>
      </c>
      <c r="U245" s="7">
        <f t="shared" si="68"/>
        <v>6.0733156136951738E-3</v>
      </c>
    </row>
    <row r="246" spans="2:21" x14ac:dyDescent="0.3">
      <c r="B246" s="2" t="str">
        <f t="shared" si="57"/>
        <v/>
      </c>
      <c r="C246" s="4">
        <f t="shared" si="69"/>
        <v>140</v>
      </c>
      <c r="D246" s="40">
        <f t="shared" si="64"/>
        <v>11.666666666666666</v>
      </c>
      <c r="E246" s="2">
        <f t="shared" si="65"/>
        <v>224915.70340501837</v>
      </c>
      <c r="F246" s="2">
        <f t="shared" si="70"/>
        <v>870.05000000000007</v>
      </c>
      <c r="G246" s="2">
        <f t="shared" si="71"/>
        <v>562.28925851254587</v>
      </c>
      <c r="H246" s="2">
        <f t="shared" si="72"/>
        <v>307.7607414874542</v>
      </c>
      <c r="I246" s="2">
        <f t="shared" si="58"/>
        <v>224607.94266353091</v>
      </c>
      <c r="J246" s="2"/>
      <c r="K246" s="2">
        <f>K245*(1+$C$44*IF(ISERROR(VLOOKUP(C246/12,#REF!,1,FALSE)),0,1))</f>
        <v>259000</v>
      </c>
      <c r="L246" s="2">
        <f>L245*(1+$C$44*IF(ISERROR(VLOOKUP(C246/12,#REF!,1,FALSE)),0,1))</f>
        <v>857.11999999999989</v>
      </c>
      <c r="M246" s="2">
        <f t="shared" si="59"/>
        <v>-12.930000000000177</v>
      </c>
      <c r="N246" s="2">
        <f t="shared" si="60"/>
        <v>-65.610925179212643</v>
      </c>
      <c r="O246" s="2">
        <f>IF(ISERROR(VLOOKUP(C246/12,#REF!,1,FALSE)),0,1)*SUM(N235:N246)*$C$66</f>
        <v>0</v>
      </c>
      <c r="P246" s="2">
        <f t="shared" si="61"/>
        <v>0</v>
      </c>
      <c r="Q246" s="2">
        <f t="shared" si="66"/>
        <v>-1919.1770009307193</v>
      </c>
      <c r="R246" s="2">
        <f t="shared" si="62"/>
        <v>32472.880335538386</v>
      </c>
      <c r="S246" s="2">
        <f t="shared" si="67"/>
        <v>2472.8803355383861</v>
      </c>
      <c r="T246" s="7">
        <f t="shared" si="63"/>
        <v>0.12537791635343007</v>
      </c>
      <c r="U246" s="7">
        <f t="shared" si="68"/>
        <v>6.8123484652862221E-3</v>
      </c>
    </row>
    <row r="247" spans="2:21" x14ac:dyDescent="0.3">
      <c r="B247" s="2" t="str">
        <f t="shared" si="57"/>
        <v/>
      </c>
      <c r="C247" s="4">
        <f t="shared" si="69"/>
        <v>141</v>
      </c>
      <c r="D247" s="40">
        <f t="shared" si="64"/>
        <v>11.75</v>
      </c>
      <c r="E247" s="2">
        <f t="shared" si="65"/>
        <v>224607.94266353091</v>
      </c>
      <c r="F247" s="2">
        <f t="shared" si="70"/>
        <v>870.05000000000007</v>
      </c>
      <c r="G247" s="2">
        <f t="shared" si="71"/>
        <v>561.51985665882728</v>
      </c>
      <c r="H247" s="2">
        <f t="shared" si="72"/>
        <v>308.53014334117279</v>
      </c>
      <c r="I247" s="2">
        <f t="shared" si="58"/>
        <v>224299.41252018974</v>
      </c>
      <c r="J247" s="2"/>
      <c r="K247" s="2">
        <f>K246*(1+$C$44*IF(ISERROR(VLOOKUP(C247/12,#REF!,1,FALSE)),0,1))</f>
        <v>259000</v>
      </c>
      <c r="L247" s="2">
        <f>L246*(1+$C$44*IF(ISERROR(VLOOKUP(C247/12,#REF!,1,FALSE)),0,1))</f>
        <v>857.11999999999989</v>
      </c>
      <c r="M247" s="2">
        <f t="shared" si="59"/>
        <v>-12.930000000000177</v>
      </c>
      <c r="N247" s="2">
        <f t="shared" si="60"/>
        <v>-64.841523325494052</v>
      </c>
      <c r="O247" s="2">
        <f>IF(ISERROR(VLOOKUP(C247/12,#REF!,1,FALSE)),0,1)*SUM(N236:N247)*$C$66</f>
        <v>0</v>
      </c>
      <c r="P247" s="2">
        <f t="shared" si="61"/>
        <v>0</v>
      </c>
      <c r="Q247" s="2">
        <f t="shared" si="66"/>
        <v>-1933.7063150981617</v>
      </c>
      <c r="R247" s="2">
        <f t="shared" si="62"/>
        <v>32766.881164712104</v>
      </c>
      <c r="S247" s="2">
        <f t="shared" si="67"/>
        <v>2766.8811647121038</v>
      </c>
      <c r="T247" s="7">
        <f t="shared" si="63"/>
        <v>0.12651305469000812</v>
      </c>
      <c r="U247" s="7">
        <f t="shared" si="68"/>
        <v>7.5364188828084266E-3</v>
      </c>
    </row>
    <row r="248" spans="2:21" x14ac:dyDescent="0.3">
      <c r="B248" s="2" t="str">
        <f t="shared" si="57"/>
        <v/>
      </c>
      <c r="C248" s="4">
        <f t="shared" si="69"/>
        <v>142</v>
      </c>
      <c r="D248" s="40">
        <f t="shared" si="64"/>
        <v>11.833333333333334</v>
      </c>
      <c r="E248" s="2">
        <f t="shared" si="65"/>
        <v>224299.41252018974</v>
      </c>
      <c r="F248" s="2">
        <f t="shared" si="70"/>
        <v>870.05000000000007</v>
      </c>
      <c r="G248" s="2">
        <f t="shared" si="71"/>
        <v>560.74853130047438</v>
      </c>
      <c r="H248" s="2">
        <f t="shared" si="72"/>
        <v>309.30146869952569</v>
      </c>
      <c r="I248" s="2">
        <f t="shared" si="58"/>
        <v>223990.11105149021</v>
      </c>
      <c r="J248" s="2"/>
      <c r="K248" s="2">
        <f>K247*(1+$C$44*IF(ISERROR(VLOOKUP(C248/12,#REF!,1,FALSE)),0,1))</f>
        <v>259000</v>
      </c>
      <c r="L248" s="2">
        <f>L247*(1+$C$44*IF(ISERROR(VLOOKUP(C248/12,#REF!,1,FALSE)),0,1))</f>
        <v>857.11999999999989</v>
      </c>
      <c r="M248" s="2">
        <f t="shared" si="59"/>
        <v>-12.930000000000177</v>
      </c>
      <c r="N248" s="2">
        <f t="shared" si="60"/>
        <v>-64.070197967141155</v>
      </c>
      <c r="O248" s="2">
        <f>IF(ISERROR(VLOOKUP(C248/12,#REF!,1,FALSE)),0,1)*SUM(N237:N248)*$C$66</f>
        <v>0</v>
      </c>
      <c r="P248" s="2">
        <f t="shared" si="61"/>
        <v>0</v>
      </c>
      <c r="Q248" s="2">
        <f t="shared" si="66"/>
        <v>-1948.24773702741</v>
      </c>
      <c r="R248" s="2">
        <f t="shared" si="62"/>
        <v>33061.641211482376</v>
      </c>
      <c r="S248" s="2">
        <f t="shared" si="67"/>
        <v>3061.6412114823761</v>
      </c>
      <c r="T248" s="7">
        <f t="shared" si="63"/>
        <v>0.12765112436865783</v>
      </c>
      <c r="U248" s="7">
        <f t="shared" si="68"/>
        <v>8.2458978331521049E-3</v>
      </c>
    </row>
    <row r="249" spans="2:21" x14ac:dyDescent="0.3">
      <c r="B249" s="2" t="str">
        <f t="shared" si="57"/>
        <v/>
      </c>
      <c r="C249" s="4">
        <f t="shared" si="69"/>
        <v>143</v>
      </c>
      <c r="D249" s="40">
        <f t="shared" si="64"/>
        <v>11.916666666666666</v>
      </c>
      <c r="E249" s="2">
        <f t="shared" si="65"/>
        <v>223990.11105149021</v>
      </c>
      <c r="F249" s="2">
        <f t="shared" si="70"/>
        <v>870.05000000000007</v>
      </c>
      <c r="G249" s="2">
        <f t="shared" si="71"/>
        <v>559.97527762872551</v>
      </c>
      <c r="H249" s="2">
        <f t="shared" si="72"/>
        <v>310.07472237127456</v>
      </c>
      <c r="I249" s="2">
        <f t="shared" si="58"/>
        <v>223680.03632911894</v>
      </c>
      <c r="J249" s="2"/>
      <c r="K249" s="2">
        <f>K248*(1+$C$44*IF(ISERROR(VLOOKUP(C249/12,#REF!,1,FALSE)),0,1))</f>
        <v>259000</v>
      </c>
      <c r="L249" s="2">
        <f>L248*(1+$C$44*IF(ISERROR(VLOOKUP(C249/12,#REF!,1,FALSE)),0,1))</f>
        <v>857.11999999999989</v>
      </c>
      <c r="M249" s="2">
        <f t="shared" si="59"/>
        <v>-12.930000000000177</v>
      </c>
      <c r="N249" s="2">
        <f t="shared" si="60"/>
        <v>-63.296944295392279</v>
      </c>
      <c r="O249" s="2">
        <f>IF(ISERROR(VLOOKUP(C249/12,#REF!,1,FALSE)),0,1)*SUM(N238:N249)*$C$66</f>
        <v>0</v>
      </c>
      <c r="P249" s="2">
        <f t="shared" si="61"/>
        <v>0</v>
      </c>
      <c r="Q249" s="2">
        <f t="shared" si="66"/>
        <v>-1962.8012768082663</v>
      </c>
      <c r="R249" s="2">
        <f t="shared" si="62"/>
        <v>33357.162394072802</v>
      </c>
      <c r="S249" s="2">
        <f t="shared" si="67"/>
        <v>3357.1623940728023</v>
      </c>
      <c r="T249" s="7">
        <f t="shared" si="63"/>
        <v>0.12879213279564788</v>
      </c>
      <c r="U249" s="7">
        <f t="shared" si="68"/>
        <v>8.9411450450289642E-3</v>
      </c>
    </row>
    <row r="250" spans="2:21" x14ac:dyDescent="0.3">
      <c r="B250" s="2" t="str">
        <f t="shared" si="57"/>
        <v/>
      </c>
      <c r="C250" s="4">
        <f t="shared" si="69"/>
        <v>144</v>
      </c>
      <c r="D250" s="40">
        <f t="shared" si="64"/>
        <v>12</v>
      </c>
      <c r="E250" s="2">
        <f t="shared" si="65"/>
        <v>223680.03632911894</v>
      </c>
      <c r="F250" s="2">
        <f t="shared" si="70"/>
        <v>870.05000000000007</v>
      </c>
      <c r="G250" s="2">
        <f t="shared" si="71"/>
        <v>559.20009082279728</v>
      </c>
      <c r="H250" s="2">
        <f t="shared" si="72"/>
        <v>310.84990917720279</v>
      </c>
      <c r="I250" s="2">
        <f t="shared" si="58"/>
        <v>223369.18641994175</v>
      </c>
      <c r="J250" s="2"/>
      <c r="K250" s="2">
        <f>K249*(1+$C$44*IF(ISERROR(VLOOKUP(C250/12,#REF!,1,FALSE)),0,1))</f>
        <v>259000</v>
      </c>
      <c r="L250" s="2">
        <f>L249*(1+$C$44*IF(ISERROR(VLOOKUP(C250/12,#REF!,1,FALSE)),0,1))</f>
        <v>857.11999999999989</v>
      </c>
      <c r="M250" s="2">
        <f t="shared" si="59"/>
        <v>-12.930000000000177</v>
      </c>
      <c r="N250" s="2">
        <f t="shared" si="60"/>
        <v>-62.521757489464051</v>
      </c>
      <c r="O250" s="2">
        <f>IF(ISERROR(VLOOKUP(C250/12,#REF!,1,FALSE)),0,1)*SUM(N239:N250)*$C$66</f>
        <v>0</v>
      </c>
      <c r="P250" s="2">
        <f t="shared" si="61"/>
        <v>0</v>
      </c>
      <c r="Q250" s="2">
        <f t="shared" si="66"/>
        <v>-1977.3669445389396</v>
      </c>
      <c r="R250" s="2">
        <f t="shared" si="62"/>
        <v>33653.4466355193</v>
      </c>
      <c r="S250" s="2">
        <f t="shared" si="67"/>
        <v>3653.4466355192999</v>
      </c>
      <c r="T250" s="7">
        <f t="shared" si="63"/>
        <v>0.1299360873958274</v>
      </c>
      <c r="U250" s="7">
        <f t="shared" si="68"/>
        <v>9.6225094128310484E-3</v>
      </c>
    </row>
    <row r="251" spans="2:21" x14ac:dyDescent="0.3">
      <c r="B251" s="2" t="str">
        <f t="shared" si="57"/>
        <v/>
      </c>
      <c r="C251" s="4">
        <f t="shared" si="69"/>
        <v>145</v>
      </c>
      <c r="D251" s="40">
        <f t="shared" si="64"/>
        <v>12.083333333333334</v>
      </c>
      <c r="E251" s="2">
        <f t="shared" si="65"/>
        <v>223369.18641994175</v>
      </c>
      <c r="F251" s="2">
        <f t="shared" si="70"/>
        <v>870.05000000000007</v>
      </c>
      <c r="G251" s="2">
        <f t="shared" si="71"/>
        <v>558.42296604985438</v>
      </c>
      <c r="H251" s="2">
        <f t="shared" si="72"/>
        <v>311.62703395014569</v>
      </c>
      <c r="I251" s="2">
        <f t="shared" si="58"/>
        <v>223057.5593859916</v>
      </c>
      <c r="J251" s="2"/>
      <c r="K251" s="2">
        <f>K250*(1+$C$44*IF(ISERROR(VLOOKUP(C251/12,#REF!,1,FALSE)),0,1))</f>
        <v>259000</v>
      </c>
      <c r="L251" s="2">
        <f>L250*(1+$C$44*IF(ISERROR(VLOOKUP(C251/12,#REF!,1,FALSE)),0,1))</f>
        <v>857.11999999999989</v>
      </c>
      <c r="M251" s="2">
        <f t="shared" si="59"/>
        <v>-12.930000000000177</v>
      </c>
      <c r="N251" s="2">
        <f t="shared" si="60"/>
        <v>-61.744632716521153</v>
      </c>
      <c r="O251" s="2">
        <f>IF(ISERROR(VLOOKUP(C251/12,#REF!,1,FALSE)),0,1)*SUM(N240:N251)*$C$66</f>
        <v>0</v>
      </c>
      <c r="P251" s="2">
        <f t="shared" si="61"/>
        <v>0</v>
      </c>
      <c r="Q251" s="2">
        <f t="shared" si="66"/>
        <v>-1991.9447503260553</v>
      </c>
      <c r="R251" s="2">
        <f t="shared" si="62"/>
        <v>33950.495863682358</v>
      </c>
      <c r="S251" s="2">
        <f t="shared" si="67"/>
        <v>3950.4958636823576</v>
      </c>
      <c r="T251" s="7">
        <f t="shared" si="63"/>
        <v>0.1310829956126732</v>
      </c>
      <c r="U251" s="7">
        <f t="shared" si="68"/>
        <v>1.0290329383719987E-2</v>
      </c>
    </row>
    <row r="252" spans="2:21" x14ac:dyDescent="0.3">
      <c r="B252" s="2" t="str">
        <f t="shared" si="57"/>
        <v/>
      </c>
      <c r="C252" s="4">
        <f t="shared" si="69"/>
        <v>146</v>
      </c>
      <c r="D252" s="40">
        <f t="shared" si="64"/>
        <v>12.166666666666666</v>
      </c>
      <c r="E252" s="2">
        <f t="shared" si="65"/>
        <v>223057.5593859916</v>
      </c>
      <c r="F252" s="2">
        <f t="shared" si="70"/>
        <v>870.05000000000007</v>
      </c>
      <c r="G252" s="2">
        <f t="shared" si="71"/>
        <v>557.64389846497897</v>
      </c>
      <c r="H252" s="2">
        <f t="shared" si="72"/>
        <v>312.40610153502109</v>
      </c>
      <c r="I252" s="2">
        <f t="shared" si="58"/>
        <v>222745.15328445658</v>
      </c>
      <c r="J252" s="2"/>
      <c r="K252" s="2">
        <f>K251*(1+$C$44*IF(ISERROR(VLOOKUP(C252/12,#REF!,1,FALSE)),0,1))</f>
        <v>259000</v>
      </c>
      <c r="L252" s="2">
        <f>L251*(1+$C$44*IF(ISERROR(VLOOKUP(C252/12,#REF!,1,FALSE)),0,1))</f>
        <v>857.11999999999989</v>
      </c>
      <c r="M252" s="2">
        <f t="shared" si="59"/>
        <v>-12.930000000000177</v>
      </c>
      <c r="N252" s="2">
        <f t="shared" si="60"/>
        <v>-60.965565131645747</v>
      </c>
      <c r="O252" s="2">
        <f>IF(ISERROR(VLOOKUP(C252/12,#REF!,1,FALSE)),0,1)*SUM(N241:N252)*$C$66</f>
        <v>0</v>
      </c>
      <c r="P252" s="2">
        <f t="shared" si="61"/>
        <v>0</v>
      </c>
      <c r="Q252" s="2">
        <f t="shared" si="66"/>
        <v>-2006.5347042846602</v>
      </c>
      <c r="R252" s="2">
        <f t="shared" si="62"/>
        <v>34248.312011258764</v>
      </c>
      <c r="S252" s="2">
        <f t="shared" si="67"/>
        <v>4248.312011258764</v>
      </c>
      <c r="T252" s="7">
        <f t="shared" si="63"/>
        <v>0.132232864908335</v>
      </c>
      <c r="U252" s="7">
        <f t="shared" si="68"/>
        <v>1.0944933328735473E-2</v>
      </c>
    </row>
    <row r="253" spans="2:21" x14ac:dyDescent="0.3">
      <c r="B253" s="2" t="str">
        <f t="shared" si="57"/>
        <v/>
      </c>
      <c r="C253" s="4">
        <f t="shared" si="69"/>
        <v>147</v>
      </c>
      <c r="D253" s="40">
        <f t="shared" si="64"/>
        <v>12.25</v>
      </c>
      <c r="E253" s="2">
        <f t="shared" si="65"/>
        <v>222745.15328445658</v>
      </c>
      <c r="F253" s="2">
        <f t="shared" si="70"/>
        <v>870.05000000000007</v>
      </c>
      <c r="G253" s="2">
        <f t="shared" si="71"/>
        <v>556.86288321114137</v>
      </c>
      <c r="H253" s="2">
        <f t="shared" si="72"/>
        <v>313.1871167888587</v>
      </c>
      <c r="I253" s="2">
        <f t="shared" si="58"/>
        <v>222431.96616766774</v>
      </c>
      <c r="J253" s="2"/>
      <c r="K253" s="2">
        <f>K252*(1+$C$44*IF(ISERROR(VLOOKUP(C253/12,#REF!,1,FALSE)),0,1))</f>
        <v>259000</v>
      </c>
      <c r="L253" s="2">
        <f>L252*(1+$C$44*IF(ISERROR(VLOOKUP(C253/12,#REF!,1,FALSE)),0,1))</f>
        <v>857.11999999999989</v>
      </c>
      <c r="M253" s="2">
        <f t="shared" si="59"/>
        <v>-12.930000000000177</v>
      </c>
      <c r="N253" s="2">
        <f t="shared" si="60"/>
        <v>-60.184549877808138</v>
      </c>
      <c r="O253" s="2">
        <f>IF(ISERROR(VLOOKUP(C253/12,#REF!,1,FALSE)),0,1)*SUM(N242:N253)*$C$66</f>
        <v>0</v>
      </c>
      <c r="P253" s="2">
        <f t="shared" si="61"/>
        <v>0</v>
      </c>
      <c r="Q253" s="2">
        <f t="shared" si="66"/>
        <v>-2021.1368165382305</v>
      </c>
      <c r="R253" s="2">
        <f t="shared" si="62"/>
        <v>34546.897015794035</v>
      </c>
      <c r="S253" s="2">
        <f t="shared" si="67"/>
        <v>4546.8970157940348</v>
      </c>
      <c r="T253" s="7">
        <f t="shared" si="63"/>
        <v>0.13338570276368353</v>
      </c>
      <c r="U253" s="7">
        <f t="shared" si="68"/>
        <v>1.1586639898668816E-2</v>
      </c>
    </row>
    <row r="254" spans="2:21" x14ac:dyDescent="0.3">
      <c r="B254" s="2" t="str">
        <f t="shared" si="57"/>
        <v/>
      </c>
      <c r="C254" s="4">
        <f t="shared" si="69"/>
        <v>148</v>
      </c>
      <c r="D254" s="40">
        <f t="shared" si="64"/>
        <v>12.333333333333334</v>
      </c>
      <c r="E254" s="2">
        <f t="shared" si="65"/>
        <v>222431.96616766774</v>
      </c>
      <c r="F254" s="2">
        <f t="shared" si="70"/>
        <v>870.05000000000007</v>
      </c>
      <c r="G254" s="2">
        <f t="shared" si="71"/>
        <v>556.07991541916931</v>
      </c>
      <c r="H254" s="2">
        <f t="shared" si="72"/>
        <v>313.97008458083076</v>
      </c>
      <c r="I254" s="2">
        <f t="shared" si="58"/>
        <v>222117.99608308691</v>
      </c>
      <c r="J254" s="2"/>
      <c r="K254" s="2">
        <f>K253*(1+$C$44*IF(ISERROR(VLOOKUP(C254/12,#REF!,1,FALSE)),0,1))</f>
        <v>259000</v>
      </c>
      <c r="L254" s="2">
        <f>L253*(1+$C$44*IF(ISERROR(VLOOKUP(C254/12,#REF!,1,FALSE)),0,1))</f>
        <v>857.11999999999989</v>
      </c>
      <c r="M254" s="2">
        <f t="shared" si="59"/>
        <v>-12.930000000000177</v>
      </c>
      <c r="N254" s="2">
        <f t="shared" si="60"/>
        <v>-59.401582085836083</v>
      </c>
      <c r="O254" s="2">
        <f>IF(ISERROR(VLOOKUP(C254/12,#REF!,1,FALSE)),0,1)*SUM(N243:N254)*$C$66</f>
        <v>0</v>
      </c>
      <c r="P254" s="2">
        <f t="shared" si="61"/>
        <v>0</v>
      </c>
      <c r="Q254" s="2">
        <f t="shared" si="66"/>
        <v>-2035.7510972186792</v>
      </c>
      <c r="R254" s="2">
        <f t="shared" si="62"/>
        <v>34846.252819694404</v>
      </c>
      <c r="S254" s="2">
        <f t="shared" si="67"/>
        <v>4846.252819694404</v>
      </c>
      <c r="T254" s="7">
        <f t="shared" si="63"/>
        <v>0.13454151667835676</v>
      </c>
      <c r="U254" s="7">
        <f t="shared" si="68"/>
        <v>1.2215758365409002E-2</v>
      </c>
    </row>
    <row r="255" spans="2:21" x14ac:dyDescent="0.3">
      <c r="B255" s="2" t="str">
        <f t="shared" si="57"/>
        <v/>
      </c>
      <c r="C255" s="4">
        <f t="shared" si="69"/>
        <v>149</v>
      </c>
      <c r="D255" s="40">
        <f t="shared" si="64"/>
        <v>12.416666666666666</v>
      </c>
      <c r="E255" s="2">
        <f t="shared" si="65"/>
        <v>222117.99608308691</v>
      </c>
      <c r="F255" s="2">
        <f t="shared" si="70"/>
        <v>870.05000000000007</v>
      </c>
      <c r="G255" s="2">
        <f t="shared" si="71"/>
        <v>555.29499020771721</v>
      </c>
      <c r="H255" s="2">
        <f t="shared" si="72"/>
        <v>314.75500979228286</v>
      </c>
      <c r="I255" s="2">
        <f t="shared" si="58"/>
        <v>221803.24107329463</v>
      </c>
      <c r="J255" s="2"/>
      <c r="K255" s="2">
        <f>K254*(1+$C$44*IF(ISERROR(VLOOKUP(C255/12,#REF!,1,FALSE)),0,1))</f>
        <v>259000</v>
      </c>
      <c r="L255" s="2">
        <f>L254*(1+$C$44*IF(ISERROR(VLOOKUP(C255/12,#REF!,1,FALSE)),0,1))</f>
        <v>857.11999999999989</v>
      </c>
      <c r="M255" s="2">
        <f t="shared" si="59"/>
        <v>-12.930000000000177</v>
      </c>
      <c r="N255" s="2">
        <f t="shared" si="60"/>
        <v>-58.616656874383978</v>
      </c>
      <c r="O255" s="2">
        <f>IF(ISERROR(VLOOKUP(C255/12,#REF!,1,FALSE)),0,1)*SUM(N244:N255)*$C$66</f>
        <v>0</v>
      </c>
      <c r="P255" s="2">
        <f t="shared" si="61"/>
        <v>0</v>
      </c>
      <c r="Q255" s="2">
        <f t="shared" si="66"/>
        <v>-2050.3775564663615</v>
      </c>
      <c r="R255" s="2">
        <f t="shared" si="62"/>
        <v>35146.381370239018</v>
      </c>
      <c r="S255" s="2">
        <f t="shared" si="67"/>
        <v>5146.381370239018</v>
      </c>
      <c r="T255" s="7">
        <f t="shared" si="63"/>
        <v>0.13570031417080702</v>
      </c>
      <c r="U255" s="7">
        <f t="shared" si="68"/>
        <v>1.2832588949432289E-2</v>
      </c>
    </row>
    <row r="256" spans="2:21" x14ac:dyDescent="0.3">
      <c r="B256" s="2" t="str">
        <f t="shared" si="57"/>
        <v/>
      </c>
      <c r="C256" s="4">
        <f t="shared" si="69"/>
        <v>150</v>
      </c>
      <c r="D256" s="40">
        <f t="shared" si="64"/>
        <v>12.5</v>
      </c>
      <c r="E256" s="2">
        <f t="shared" si="65"/>
        <v>221803.24107329463</v>
      </c>
      <c r="F256" s="2">
        <f t="shared" si="70"/>
        <v>870.05000000000007</v>
      </c>
      <c r="G256" s="2">
        <f t="shared" si="71"/>
        <v>554.50810268323653</v>
      </c>
      <c r="H256" s="2">
        <f t="shared" si="72"/>
        <v>315.54189731676354</v>
      </c>
      <c r="I256" s="2">
        <f t="shared" si="58"/>
        <v>221487.69917597788</v>
      </c>
      <c r="J256" s="2"/>
      <c r="K256" s="2">
        <f>K255*(1+$C$44*IF(ISERROR(VLOOKUP(C256/12,#REF!,1,FALSE)),0,1))</f>
        <v>259000</v>
      </c>
      <c r="L256" s="2">
        <f>L255*(1+$C$44*IF(ISERROR(VLOOKUP(C256/12,#REF!,1,FALSE)),0,1))</f>
        <v>857.11999999999989</v>
      </c>
      <c r="M256" s="2">
        <f t="shared" si="59"/>
        <v>-12.930000000000177</v>
      </c>
      <c r="N256" s="2">
        <f t="shared" si="60"/>
        <v>-57.829769349903302</v>
      </c>
      <c r="O256" s="2">
        <f>IF(ISERROR(VLOOKUP(C256/12,#REF!,1,FALSE)),0,1)*SUM(N245:N256)*$C$66</f>
        <v>0</v>
      </c>
      <c r="P256" s="2">
        <f t="shared" si="61"/>
        <v>0</v>
      </c>
      <c r="Q256" s="2">
        <f t="shared" si="66"/>
        <v>-2065.0162044300837</v>
      </c>
      <c r="R256" s="2">
        <f t="shared" si="62"/>
        <v>35447.284619592043</v>
      </c>
      <c r="S256" s="2">
        <f t="shared" si="67"/>
        <v>5447.2846195920429</v>
      </c>
      <c r="T256" s="7">
        <f t="shared" si="63"/>
        <v>0.13686210277834765</v>
      </c>
      <c r="U256" s="7">
        <f t="shared" si="68"/>
        <v>1.3437423134074145E-2</v>
      </c>
    </row>
    <row r="257" spans="2:21" x14ac:dyDescent="0.3">
      <c r="B257" s="2" t="str">
        <f t="shared" si="57"/>
        <v/>
      </c>
      <c r="C257" s="4">
        <f t="shared" si="69"/>
        <v>151</v>
      </c>
      <c r="D257" s="40">
        <f t="shared" si="64"/>
        <v>12.583333333333334</v>
      </c>
      <c r="E257" s="2">
        <f t="shared" si="65"/>
        <v>221487.69917597788</v>
      </c>
      <c r="F257" s="2">
        <f t="shared" si="70"/>
        <v>870.05000000000007</v>
      </c>
      <c r="G257" s="2">
        <f t="shared" si="71"/>
        <v>553.71924793994469</v>
      </c>
      <c r="H257" s="2">
        <f t="shared" si="72"/>
        <v>316.33075206005537</v>
      </c>
      <c r="I257" s="2">
        <f t="shared" si="58"/>
        <v>221171.36842391783</v>
      </c>
      <c r="J257" s="2"/>
      <c r="K257" s="2">
        <f>K256*(1+$C$44*IF(ISERROR(VLOOKUP(C257/12,#REF!,1,FALSE)),0,1))</f>
        <v>259000</v>
      </c>
      <c r="L257" s="2">
        <f>L256*(1+$C$44*IF(ISERROR(VLOOKUP(C257/12,#REF!,1,FALSE)),0,1))</f>
        <v>857.11999999999989</v>
      </c>
      <c r="M257" s="2">
        <f t="shared" si="59"/>
        <v>-12.930000000000177</v>
      </c>
      <c r="N257" s="2">
        <f t="shared" si="60"/>
        <v>-57.040914606611466</v>
      </c>
      <c r="O257" s="2">
        <f>IF(ISERROR(VLOOKUP(C257/12,#REF!,1,FALSE)),0,1)*SUM(N246:N257)*$C$66</f>
        <v>0</v>
      </c>
      <c r="P257" s="2">
        <f t="shared" si="61"/>
        <v>0</v>
      </c>
      <c r="Q257" s="2">
        <f t="shared" si="66"/>
        <v>-2079.6670512671089</v>
      </c>
      <c r="R257" s="2">
        <f t="shared" si="62"/>
        <v>35748.964524815063</v>
      </c>
      <c r="S257" s="2">
        <f t="shared" si="67"/>
        <v>5748.9645248150628</v>
      </c>
      <c r="T257" s="7">
        <f t="shared" si="63"/>
        <v>0.13802689005720101</v>
      </c>
      <c r="U257" s="7">
        <f t="shared" si="68"/>
        <v>1.4030543967184173E-2</v>
      </c>
    </row>
    <row r="258" spans="2:21" x14ac:dyDescent="0.3">
      <c r="B258" s="2" t="str">
        <f t="shared" si="57"/>
        <v/>
      </c>
      <c r="C258" s="4">
        <f t="shared" si="69"/>
        <v>152</v>
      </c>
      <c r="D258" s="40">
        <f t="shared" si="64"/>
        <v>12.666666666666666</v>
      </c>
      <c r="E258" s="2">
        <f t="shared" si="65"/>
        <v>221171.36842391783</v>
      </c>
      <c r="F258" s="2">
        <f t="shared" si="70"/>
        <v>870.05000000000007</v>
      </c>
      <c r="G258" s="2">
        <f t="shared" si="71"/>
        <v>552.92842105979457</v>
      </c>
      <c r="H258" s="2">
        <f t="shared" si="72"/>
        <v>317.1215789402055</v>
      </c>
      <c r="I258" s="2">
        <f t="shared" si="58"/>
        <v>220854.24684497761</v>
      </c>
      <c r="J258" s="2"/>
      <c r="K258" s="2">
        <f>K257*(1+$C$44*IF(ISERROR(VLOOKUP(C258/12,#REF!,1,FALSE)),0,1))</f>
        <v>259000</v>
      </c>
      <c r="L258" s="2">
        <f>L257*(1+$C$44*IF(ISERROR(VLOOKUP(C258/12,#REF!,1,FALSE)),0,1))</f>
        <v>857.11999999999989</v>
      </c>
      <c r="M258" s="2">
        <f t="shared" si="59"/>
        <v>-12.930000000000177</v>
      </c>
      <c r="N258" s="2">
        <f t="shared" si="60"/>
        <v>-56.250087726461345</v>
      </c>
      <c r="O258" s="2">
        <f>IF(ISERROR(VLOOKUP(C258/12,#REF!,1,FALSE)),0,1)*SUM(N247:N258)*$C$66</f>
        <v>0</v>
      </c>
      <c r="P258" s="2">
        <f t="shared" si="61"/>
        <v>0</v>
      </c>
      <c r="Q258" s="2">
        <f t="shared" si="66"/>
        <v>-2094.3301071431652</v>
      </c>
      <c r="R258" s="2">
        <f t="shared" si="62"/>
        <v>36051.423047879216</v>
      </c>
      <c r="S258" s="2">
        <f t="shared" si="67"/>
        <v>6051.423047879216</v>
      </c>
      <c r="T258" s="7">
        <f t="shared" si="63"/>
        <v>0.13919468358254525</v>
      </c>
      <c r="U258" s="7">
        <f t="shared" si="68"/>
        <v>1.4612226350739999E-2</v>
      </c>
    </row>
    <row r="259" spans="2:21" x14ac:dyDescent="0.3">
      <c r="B259" s="2" t="str">
        <f t="shared" si="57"/>
        <v/>
      </c>
      <c r="C259" s="4">
        <f t="shared" si="69"/>
        <v>153</v>
      </c>
      <c r="D259" s="40">
        <f t="shared" si="64"/>
        <v>12.75</v>
      </c>
      <c r="E259" s="2">
        <f t="shared" si="65"/>
        <v>220854.24684497761</v>
      </c>
      <c r="F259" s="2">
        <f t="shared" si="70"/>
        <v>870.05000000000007</v>
      </c>
      <c r="G259" s="2">
        <f t="shared" si="71"/>
        <v>552.13561711244404</v>
      </c>
      <c r="H259" s="2">
        <f t="shared" si="72"/>
        <v>317.91438288755603</v>
      </c>
      <c r="I259" s="2">
        <f t="shared" si="58"/>
        <v>220536.33246209004</v>
      </c>
      <c r="J259" s="2"/>
      <c r="K259" s="2">
        <f>K258*(1+$C$44*IF(ISERROR(VLOOKUP(C259/12,#REF!,1,FALSE)),0,1))</f>
        <v>259000</v>
      </c>
      <c r="L259" s="2">
        <f>L258*(1+$C$44*IF(ISERROR(VLOOKUP(C259/12,#REF!,1,FALSE)),0,1))</f>
        <v>857.11999999999989</v>
      </c>
      <c r="M259" s="2">
        <f t="shared" si="59"/>
        <v>-12.930000000000177</v>
      </c>
      <c r="N259" s="2">
        <f t="shared" si="60"/>
        <v>-55.45728377911081</v>
      </c>
      <c r="O259" s="2">
        <f>IF(ISERROR(VLOOKUP(C259/12,#REF!,1,FALSE)),0,1)*SUM(N248:N259)*$C$66</f>
        <v>0</v>
      </c>
      <c r="P259" s="2">
        <f t="shared" si="61"/>
        <v>0</v>
      </c>
      <c r="Q259" s="2">
        <f t="shared" si="66"/>
        <v>-2109.0053822324512</v>
      </c>
      <c r="R259" s="2">
        <f t="shared" si="62"/>
        <v>36354.662155677506</v>
      </c>
      <c r="S259" s="2">
        <f t="shared" si="67"/>
        <v>6354.6621556775062</v>
      </c>
      <c r="T259" s="7">
        <f t="shared" si="63"/>
        <v>0.14036549094856179</v>
      </c>
      <c r="U259" s="7">
        <f t="shared" si="68"/>
        <v>1.5182737318964135E-2</v>
      </c>
    </row>
    <row r="260" spans="2:21" x14ac:dyDescent="0.3">
      <c r="B260" s="2" t="str">
        <f t="shared" si="57"/>
        <v/>
      </c>
      <c r="C260" s="4">
        <f t="shared" si="69"/>
        <v>154</v>
      </c>
      <c r="D260" s="40">
        <f t="shared" si="64"/>
        <v>12.833333333333334</v>
      </c>
      <c r="E260" s="2">
        <f t="shared" si="65"/>
        <v>220536.33246209004</v>
      </c>
      <c r="F260" s="2">
        <f t="shared" si="70"/>
        <v>870.05000000000007</v>
      </c>
      <c r="G260" s="2">
        <f t="shared" si="71"/>
        <v>551.34083115522515</v>
      </c>
      <c r="H260" s="2">
        <f t="shared" si="72"/>
        <v>318.70916884477492</v>
      </c>
      <c r="I260" s="2">
        <f t="shared" si="58"/>
        <v>220217.62329324527</v>
      </c>
      <c r="J260" s="2"/>
      <c r="K260" s="2">
        <f>K259*(1+$C$44*IF(ISERROR(VLOOKUP(C260/12,#REF!,1,FALSE)),0,1))</f>
        <v>259000</v>
      </c>
      <c r="L260" s="2">
        <f>L259*(1+$C$44*IF(ISERROR(VLOOKUP(C260/12,#REF!,1,FALSE)),0,1))</f>
        <v>857.11999999999989</v>
      </c>
      <c r="M260" s="2">
        <f t="shared" si="59"/>
        <v>-12.930000000000177</v>
      </c>
      <c r="N260" s="2">
        <f t="shared" si="60"/>
        <v>-54.662497821891918</v>
      </c>
      <c r="O260" s="2">
        <f>IF(ISERROR(VLOOKUP(C260/12,#REF!,1,FALSE)),0,1)*SUM(N249:N260)*$C$66</f>
        <v>0</v>
      </c>
      <c r="P260" s="2">
        <f t="shared" si="61"/>
        <v>0</v>
      </c>
      <c r="Q260" s="2">
        <f t="shared" si="66"/>
        <v>-2123.6928867176448</v>
      </c>
      <c r="R260" s="2">
        <f t="shared" si="62"/>
        <v>36658.683820037084</v>
      </c>
      <c r="S260" s="2">
        <f t="shared" si="67"/>
        <v>6658.6838200370839</v>
      </c>
      <c r="T260" s="7">
        <f t="shared" si="63"/>
        <v>0.14153931976848294</v>
      </c>
      <c r="U260" s="7">
        <f t="shared" si="68"/>
        <v>1.574233630546007E-2</v>
      </c>
    </row>
    <row r="261" spans="2:21" x14ac:dyDescent="0.3">
      <c r="B261" s="2" t="str">
        <f t="shared" si="57"/>
        <v/>
      </c>
      <c r="C261" s="4">
        <f t="shared" si="69"/>
        <v>155</v>
      </c>
      <c r="D261" s="40">
        <f t="shared" si="64"/>
        <v>12.916666666666666</v>
      </c>
      <c r="E261" s="2">
        <f t="shared" si="65"/>
        <v>220217.62329324527</v>
      </c>
      <c r="F261" s="2">
        <f t="shared" si="70"/>
        <v>870.05000000000007</v>
      </c>
      <c r="G261" s="2">
        <f t="shared" si="71"/>
        <v>550.54405823311311</v>
      </c>
      <c r="H261" s="2">
        <f t="shared" si="72"/>
        <v>319.50594176688696</v>
      </c>
      <c r="I261" s="2">
        <f t="shared" si="58"/>
        <v>219898.11735147837</v>
      </c>
      <c r="J261" s="2"/>
      <c r="K261" s="2">
        <f>K260*(1+$C$44*IF(ISERROR(VLOOKUP(C261/12,#REF!,1,FALSE)),0,1))</f>
        <v>259000</v>
      </c>
      <c r="L261" s="2">
        <f>L260*(1+$C$44*IF(ISERROR(VLOOKUP(C261/12,#REF!,1,FALSE)),0,1))</f>
        <v>857.11999999999989</v>
      </c>
      <c r="M261" s="2">
        <f t="shared" si="59"/>
        <v>-12.930000000000177</v>
      </c>
      <c r="N261" s="2">
        <f t="shared" si="60"/>
        <v>-53.865724899779877</v>
      </c>
      <c r="O261" s="2">
        <f>IF(ISERROR(VLOOKUP(C261/12,#REF!,1,FALSE)),0,1)*SUM(N250:N261)*$C$66</f>
        <v>0</v>
      </c>
      <c r="P261" s="2">
        <f t="shared" si="61"/>
        <v>0</v>
      </c>
      <c r="Q261" s="2">
        <f t="shared" si="66"/>
        <v>-2138.3926307899096</v>
      </c>
      <c r="R261" s="2">
        <f t="shared" si="62"/>
        <v>36963.490017731703</v>
      </c>
      <c r="S261" s="2">
        <f t="shared" si="67"/>
        <v>6963.4900177317031</v>
      </c>
      <c r="T261" s="7">
        <f t="shared" si="63"/>
        <v>0.14271617767463979</v>
      </c>
      <c r="U261" s="7">
        <f t="shared" si="68"/>
        <v>1.6291275399858529E-2</v>
      </c>
    </row>
    <row r="262" spans="2:21" x14ac:dyDescent="0.3">
      <c r="B262" s="2" t="str">
        <f t="shared" si="57"/>
        <v/>
      </c>
      <c r="C262" s="4">
        <f t="shared" si="69"/>
        <v>156</v>
      </c>
      <c r="D262" s="40">
        <f t="shared" si="64"/>
        <v>13</v>
      </c>
      <c r="E262" s="2">
        <f t="shared" si="65"/>
        <v>219898.11735147837</v>
      </c>
      <c r="F262" s="2">
        <f t="shared" si="70"/>
        <v>870.05000000000007</v>
      </c>
      <c r="G262" s="2">
        <f t="shared" si="71"/>
        <v>549.74529337869592</v>
      </c>
      <c r="H262" s="2">
        <f t="shared" si="72"/>
        <v>320.30470662130415</v>
      </c>
      <c r="I262" s="2">
        <f t="shared" si="58"/>
        <v>219577.81264485707</v>
      </c>
      <c r="J262" s="2"/>
      <c r="K262" s="2">
        <f>K261*(1+$C$44*IF(ISERROR(VLOOKUP(C262/12,#REF!,1,FALSE)),0,1))</f>
        <v>259000</v>
      </c>
      <c r="L262" s="2">
        <f>L261*(1+$C$44*IF(ISERROR(VLOOKUP(C262/12,#REF!,1,FALSE)),0,1))</f>
        <v>857.11999999999989</v>
      </c>
      <c r="M262" s="2">
        <f t="shared" si="59"/>
        <v>-12.930000000000177</v>
      </c>
      <c r="N262" s="2">
        <f t="shared" si="60"/>
        <v>-53.066960045362691</v>
      </c>
      <c r="O262" s="2">
        <f>IF(ISERROR(VLOOKUP(C262/12,#REF!,1,FALSE)),0,1)*SUM(N251:N262)*$C$66</f>
        <v>0</v>
      </c>
      <c r="P262" s="2">
        <f t="shared" si="61"/>
        <v>0</v>
      </c>
      <c r="Q262" s="2">
        <f t="shared" si="66"/>
        <v>-2153.1046246489013</v>
      </c>
      <c r="R262" s="2">
        <f t="shared" si="62"/>
        <v>37269.082730494032</v>
      </c>
      <c r="S262" s="2">
        <f t="shared" si="67"/>
        <v>7269.0827304940321</v>
      </c>
      <c r="T262" s="7">
        <f t="shared" si="63"/>
        <v>0.14389607231850979</v>
      </c>
      <c r="U262" s="7">
        <f t="shared" si="68"/>
        <v>1.6829799594441752E-2</v>
      </c>
    </row>
    <row r="263" spans="2:21" x14ac:dyDescent="0.3">
      <c r="B263" s="2" t="str">
        <f t="shared" si="57"/>
        <v/>
      </c>
      <c r="C263" s="4">
        <f t="shared" si="69"/>
        <v>157</v>
      </c>
      <c r="D263" s="40">
        <f t="shared" si="64"/>
        <v>13.083333333333334</v>
      </c>
      <c r="E263" s="2">
        <f t="shared" si="65"/>
        <v>219577.81264485707</v>
      </c>
      <c r="F263" s="2">
        <f t="shared" si="70"/>
        <v>870.05000000000007</v>
      </c>
      <c r="G263" s="2">
        <f t="shared" si="71"/>
        <v>548.94453161214267</v>
      </c>
      <c r="H263" s="2">
        <f t="shared" si="72"/>
        <v>321.1054683878574</v>
      </c>
      <c r="I263" s="2">
        <f t="shared" si="58"/>
        <v>219256.70717646921</v>
      </c>
      <c r="J263" s="2"/>
      <c r="K263" s="2">
        <f>K262*(1+$C$44*IF(ISERROR(VLOOKUP(C263/12,#REF!,1,FALSE)),0,1))</f>
        <v>259000</v>
      </c>
      <c r="L263" s="2">
        <f>L262*(1+$C$44*IF(ISERROR(VLOOKUP(C263/12,#REF!,1,FALSE)),0,1))</f>
        <v>857.11999999999989</v>
      </c>
      <c r="M263" s="2">
        <f t="shared" si="59"/>
        <v>-12.930000000000177</v>
      </c>
      <c r="N263" s="2">
        <f t="shared" si="60"/>
        <v>-52.266198278809441</v>
      </c>
      <c r="O263" s="2">
        <f>IF(ISERROR(VLOOKUP(C263/12,#REF!,1,FALSE)),0,1)*SUM(N252:N263)*$C$66</f>
        <v>0</v>
      </c>
      <c r="P263" s="2">
        <f t="shared" si="61"/>
        <v>0</v>
      </c>
      <c r="Q263" s="2">
        <f t="shared" si="66"/>
        <v>-2167.8288785027753</v>
      </c>
      <c r="R263" s="2">
        <f t="shared" si="62"/>
        <v>37575.463945028023</v>
      </c>
      <c r="S263" s="2">
        <f t="shared" si="67"/>
        <v>7575.4639450280229</v>
      </c>
      <c r="T263" s="7">
        <f t="shared" si="63"/>
        <v>0.14507901137076457</v>
      </c>
      <c r="U263" s="7">
        <f t="shared" si="68"/>
        <v>1.7358147021186987E-2</v>
      </c>
    </row>
    <row r="264" spans="2:21" x14ac:dyDescent="0.3">
      <c r="B264" s="2" t="str">
        <f t="shared" si="57"/>
        <v/>
      </c>
      <c r="C264" s="4">
        <f t="shared" si="69"/>
        <v>158</v>
      </c>
      <c r="D264" s="40">
        <f t="shared" si="64"/>
        <v>13.166666666666666</v>
      </c>
      <c r="E264" s="2">
        <f t="shared" si="65"/>
        <v>219256.70717646921</v>
      </c>
      <c r="F264" s="2">
        <f t="shared" si="70"/>
        <v>870.05000000000007</v>
      </c>
      <c r="G264" s="2">
        <f t="shared" si="71"/>
        <v>548.14176794117304</v>
      </c>
      <c r="H264" s="2">
        <f t="shared" si="72"/>
        <v>321.90823205882702</v>
      </c>
      <c r="I264" s="2">
        <f t="shared" si="58"/>
        <v>218934.79894441037</v>
      </c>
      <c r="J264" s="2"/>
      <c r="K264" s="2">
        <f>K263*(1+$C$44*IF(ISERROR(VLOOKUP(C264/12,#REF!,1,FALSE)),0,1))</f>
        <v>259000</v>
      </c>
      <c r="L264" s="2">
        <f>L263*(1+$C$44*IF(ISERROR(VLOOKUP(C264/12,#REF!,1,FALSE)),0,1))</f>
        <v>857.11999999999989</v>
      </c>
      <c r="M264" s="2">
        <f t="shared" si="59"/>
        <v>-12.930000000000177</v>
      </c>
      <c r="N264" s="2">
        <f t="shared" si="60"/>
        <v>-51.463434607839815</v>
      </c>
      <c r="O264" s="2">
        <f>IF(ISERROR(VLOOKUP(C264/12,#REF!,1,FALSE)),0,1)*SUM(N253:N264)*$C$66</f>
        <v>0</v>
      </c>
      <c r="P264" s="2">
        <f t="shared" si="61"/>
        <v>0</v>
      </c>
      <c r="Q264" s="2">
        <f t="shared" si="66"/>
        <v>-2182.5654025681943</v>
      </c>
      <c r="R264" s="2">
        <f t="shared" si="62"/>
        <v>37882.635653021425</v>
      </c>
      <c r="S264" s="2">
        <f t="shared" si="67"/>
        <v>7882.6356530214252</v>
      </c>
      <c r="T264" s="7">
        <f t="shared" si="63"/>
        <v>0.14626500252131824</v>
      </c>
      <c r="U264" s="7">
        <f t="shared" si="68"/>
        <v>1.7876549179655088E-2</v>
      </c>
    </row>
    <row r="265" spans="2:21" x14ac:dyDescent="0.3">
      <c r="B265" s="2" t="str">
        <f t="shared" si="57"/>
        <v/>
      </c>
      <c r="C265" s="4">
        <f t="shared" si="69"/>
        <v>159</v>
      </c>
      <c r="D265" s="40">
        <f t="shared" si="64"/>
        <v>13.25</v>
      </c>
      <c r="E265" s="2">
        <f t="shared" si="65"/>
        <v>218934.79894441037</v>
      </c>
      <c r="F265" s="2">
        <f t="shared" si="70"/>
        <v>870.05000000000007</v>
      </c>
      <c r="G265" s="2">
        <f t="shared" si="71"/>
        <v>547.33699736102596</v>
      </c>
      <c r="H265" s="2">
        <f t="shared" si="72"/>
        <v>322.7130026389741</v>
      </c>
      <c r="I265" s="2">
        <f t="shared" si="58"/>
        <v>218612.08594177139</v>
      </c>
      <c r="J265" s="2"/>
      <c r="K265" s="2">
        <f>K264*(1+$C$44*IF(ISERROR(VLOOKUP(C265/12,#REF!,1,FALSE)),0,1))</f>
        <v>259000</v>
      </c>
      <c r="L265" s="2">
        <f>L264*(1+$C$44*IF(ISERROR(VLOOKUP(C265/12,#REF!,1,FALSE)),0,1))</f>
        <v>857.11999999999989</v>
      </c>
      <c r="M265" s="2">
        <f t="shared" si="59"/>
        <v>-12.930000000000177</v>
      </c>
      <c r="N265" s="2">
        <f t="shared" si="60"/>
        <v>-50.658664027692737</v>
      </c>
      <c r="O265" s="2">
        <f>IF(ISERROR(VLOOKUP(C265/12,#REF!,1,FALSE)),0,1)*SUM(N254:N265)*$C$66</f>
        <v>0</v>
      </c>
      <c r="P265" s="2">
        <f t="shared" si="61"/>
        <v>0</v>
      </c>
      <c r="Q265" s="2">
        <f t="shared" si="66"/>
        <v>-2197.3142070703343</v>
      </c>
      <c r="R265" s="2">
        <f t="shared" si="62"/>
        <v>38190.599851158273</v>
      </c>
      <c r="S265" s="2">
        <f t="shared" si="67"/>
        <v>8190.5998511582729</v>
      </c>
      <c r="T265" s="7">
        <f t="shared" si="63"/>
        <v>0.14745405347937557</v>
      </c>
      <c r="U265" s="7">
        <f t="shared" si="68"/>
        <v>1.8385231156118786E-2</v>
      </c>
    </row>
    <row r="266" spans="2:21" x14ac:dyDescent="0.3">
      <c r="B266" s="2" t="str">
        <f t="shared" si="57"/>
        <v/>
      </c>
      <c r="C266" s="4">
        <f t="shared" si="69"/>
        <v>160</v>
      </c>
      <c r="D266" s="40">
        <f t="shared" si="64"/>
        <v>13.333333333333334</v>
      </c>
      <c r="E266" s="2">
        <f t="shared" si="65"/>
        <v>218612.08594177139</v>
      </c>
      <c r="F266" s="2">
        <f t="shared" si="70"/>
        <v>870.05000000000007</v>
      </c>
      <c r="G266" s="2">
        <f t="shared" si="71"/>
        <v>546.53021485442844</v>
      </c>
      <c r="H266" s="2">
        <f t="shared" si="72"/>
        <v>323.51978514557163</v>
      </c>
      <c r="I266" s="2">
        <f t="shared" si="58"/>
        <v>218288.56615662583</v>
      </c>
      <c r="J266" s="2"/>
      <c r="K266" s="2">
        <f>K265*(1+$C$44*IF(ISERROR(VLOOKUP(C266/12,#REF!,1,FALSE)),0,1))</f>
        <v>259000</v>
      </c>
      <c r="L266" s="2">
        <f>L265*(1+$C$44*IF(ISERROR(VLOOKUP(C266/12,#REF!,1,FALSE)),0,1))</f>
        <v>857.11999999999989</v>
      </c>
      <c r="M266" s="2">
        <f t="shared" si="59"/>
        <v>-12.930000000000177</v>
      </c>
      <c r="N266" s="2">
        <f t="shared" si="60"/>
        <v>-49.851881521095208</v>
      </c>
      <c r="O266" s="2">
        <f>IF(ISERROR(VLOOKUP(C266/12,#REF!,1,FALSE)),0,1)*SUM(N255:N266)*$C$66</f>
        <v>0</v>
      </c>
      <c r="P266" s="2">
        <f t="shared" si="61"/>
        <v>0</v>
      </c>
      <c r="Q266" s="2">
        <f t="shared" si="66"/>
        <v>-2212.075302242893</v>
      </c>
      <c r="R266" s="2">
        <f t="shared" si="62"/>
        <v>38499.358541131282</v>
      </c>
      <c r="S266" s="2">
        <f t="shared" si="67"/>
        <v>8499.3585411312815</v>
      </c>
      <c r="T266" s="7">
        <f t="shared" si="63"/>
        <v>0.14864617197347985</v>
      </c>
      <c r="U266" s="7">
        <f t="shared" si="68"/>
        <v>1.8884411834317882E-2</v>
      </c>
    </row>
    <row r="267" spans="2:21" x14ac:dyDescent="0.3">
      <c r="B267" s="2" t="str">
        <f t="shared" si="57"/>
        <v/>
      </c>
      <c r="C267" s="4">
        <f t="shared" si="69"/>
        <v>161</v>
      </c>
      <c r="D267" s="40">
        <f t="shared" si="64"/>
        <v>13.416666666666666</v>
      </c>
      <c r="E267" s="2">
        <f t="shared" si="65"/>
        <v>218288.56615662583</v>
      </c>
      <c r="F267" s="2">
        <f t="shared" si="70"/>
        <v>870.05000000000007</v>
      </c>
      <c r="G267" s="2">
        <f t="shared" si="71"/>
        <v>545.72141539156462</v>
      </c>
      <c r="H267" s="2">
        <f t="shared" si="72"/>
        <v>324.32858460843545</v>
      </c>
      <c r="I267" s="2">
        <f t="shared" si="58"/>
        <v>217964.23757201739</v>
      </c>
      <c r="J267" s="2"/>
      <c r="K267" s="2">
        <f>K266*(1+$C$44*IF(ISERROR(VLOOKUP(C267/12,#REF!,1,FALSE)),0,1))</f>
        <v>259000</v>
      </c>
      <c r="L267" s="2">
        <f>L266*(1+$C$44*IF(ISERROR(VLOOKUP(C267/12,#REF!,1,FALSE)),0,1))</f>
        <v>857.11999999999989</v>
      </c>
      <c r="M267" s="2">
        <f t="shared" si="59"/>
        <v>-12.930000000000177</v>
      </c>
      <c r="N267" s="2">
        <f t="shared" si="60"/>
        <v>-49.043082058231391</v>
      </c>
      <c r="O267" s="2">
        <f>IF(ISERROR(VLOOKUP(C267/12,#REF!,1,FALSE)),0,1)*SUM(N256:N267)*$C$66</f>
        <v>0</v>
      </c>
      <c r="P267" s="2">
        <f t="shared" si="61"/>
        <v>0</v>
      </c>
      <c r="Q267" s="2">
        <f t="shared" si="66"/>
        <v>-2226.8486983280955</v>
      </c>
      <c r="R267" s="2">
        <f t="shared" si="62"/>
        <v>38808.913729654509</v>
      </c>
      <c r="S267" s="2">
        <f t="shared" si="67"/>
        <v>8808.9137296545086</v>
      </c>
      <c r="T267" s="7">
        <f t="shared" si="63"/>
        <v>0.14984136575156182</v>
      </c>
      <c r="U267" s="7">
        <f t="shared" si="68"/>
        <v>1.9374304098202177E-2</v>
      </c>
    </row>
    <row r="268" spans="2:21" x14ac:dyDescent="0.3">
      <c r="B268" s="2" t="str">
        <f t="shared" si="57"/>
        <v/>
      </c>
      <c r="C268" s="4">
        <f t="shared" si="69"/>
        <v>162</v>
      </c>
      <c r="D268" s="40">
        <f t="shared" si="64"/>
        <v>13.5</v>
      </c>
      <c r="E268" s="2">
        <f t="shared" si="65"/>
        <v>217964.23757201739</v>
      </c>
      <c r="F268" s="2">
        <f t="shared" si="70"/>
        <v>870.05000000000007</v>
      </c>
      <c r="G268" s="2">
        <f t="shared" si="71"/>
        <v>544.91059393004343</v>
      </c>
      <c r="H268" s="2">
        <f t="shared" si="72"/>
        <v>325.13940606995664</v>
      </c>
      <c r="I268" s="2">
        <f t="shared" si="58"/>
        <v>217639.09816594742</v>
      </c>
      <c r="J268" s="2"/>
      <c r="K268" s="2">
        <f>K267*(1+$C$44*IF(ISERROR(VLOOKUP(C268/12,#REF!,1,FALSE)),0,1))</f>
        <v>259000</v>
      </c>
      <c r="L268" s="2">
        <f>L267*(1+$C$44*IF(ISERROR(VLOOKUP(C268/12,#REF!,1,FALSE)),0,1))</f>
        <v>857.11999999999989</v>
      </c>
      <c r="M268" s="2">
        <f t="shared" si="59"/>
        <v>-12.930000000000177</v>
      </c>
      <c r="N268" s="2">
        <f t="shared" si="60"/>
        <v>-48.232260596710205</v>
      </c>
      <c r="O268" s="2">
        <f>IF(ISERROR(VLOOKUP(C268/12,#REF!,1,FALSE)),0,1)*SUM(N257:N268)*$C$66</f>
        <v>0</v>
      </c>
      <c r="P268" s="2">
        <f t="shared" si="61"/>
        <v>0</v>
      </c>
      <c r="Q268" s="2">
        <f t="shared" si="66"/>
        <v>-2241.6344055767022</v>
      </c>
      <c r="R268" s="2">
        <f t="shared" si="62"/>
        <v>39119.267428475869</v>
      </c>
      <c r="S268" s="2">
        <f t="shared" si="67"/>
        <v>9119.2674284758687</v>
      </c>
      <c r="T268" s="7">
        <f t="shared" si="63"/>
        <v>0.1510396425809879</v>
      </c>
      <c r="U268" s="7">
        <f t="shared" si="68"/>
        <v>1.9855115027004322E-2</v>
      </c>
    </row>
    <row r="269" spans="2:21" x14ac:dyDescent="0.3">
      <c r="B269" s="2" t="str">
        <f t="shared" si="57"/>
        <v/>
      </c>
      <c r="C269" s="4">
        <f t="shared" si="69"/>
        <v>163</v>
      </c>
      <c r="D269" s="40">
        <f t="shared" si="64"/>
        <v>13.583333333333334</v>
      </c>
      <c r="E269" s="2">
        <f t="shared" si="65"/>
        <v>217639.09816594742</v>
      </c>
      <c r="F269" s="2">
        <f t="shared" si="70"/>
        <v>870.05000000000007</v>
      </c>
      <c r="G269" s="2">
        <f t="shared" si="71"/>
        <v>544.09774541486854</v>
      </c>
      <c r="H269" s="2">
        <f t="shared" si="72"/>
        <v>325.95225458513153</v>
      </c>
      <c r="I269" s="2">
        <f t="shared" si="58"/>
        <v>217313.14591136228</v>
      </c>
      <c r="J269" s="2"/>
      <c r="K269" s="2">
        <f>K268*(1+$C$44*IF(ISERROR(VLOOKUP(C269/12,#REF!,1,FALSE)),0,1))</f>
        <v>259000</v>
      </c>
      <c r="L269" s="2">
        <f>L268*(1+$C$44*IF(ISERROR(VLOOKUP(C269/12,#REF!,1,FALSE)),0,1))</f>
        <v>857.11999999999989</v>
      </c>
      <c r="M269" s="2">
        <f t="shared" si="59"/>
        <v>-12.930000000000177</v>
      </c>
      <c r="N269" s="2">
        <f t="shared" si="60"/>
        <v>-47.419412081535313</v>
      </c>
      <c r="O269" s="2">
        <f>IF(ISERROR(VLOOKUP(C269/12,#REF!,1,FALSE)),0,1)*SUM(N258:N269)*$C$66</f>
        <v>0</v>
      </c>
      <c r="P269" s="2">
        <f t="shared" si="61"/>
        <v>0</v>
      </c>
      <c r="Q269" s="2">
        <f t="shared" si="66"/>
        <v>-2256.4324342480163</v>
      </c>
      <c r="R269" s="2">
        <f t="shared" si="62"/>
        <v>39430.421654389706</v>
      </c>
      <c r="S269" s="2">
        <f t="shared" si="67"/>
        <v>9430.4216543897055</v>
      </c>
      <c r="T269" s="7">
        <f t="shared" si="63"/>
        <v>0.15224101024860889</v>
      </c>
      <c r="U269" s="7">
        <f t="shared" si="68"/>
        <v>2.0327046082978306E-2</v>
      </c>
    </row>
    <row r="270" spans="2:21" x14ac:dyDescent="0.3">
      <c r="B270" s="2" t="str">
        <f t="shared" si="57"/>
        <v/>
      </c>
      <c r="C270" s="4">
        <f t="shared" si="69"/>
        <v>164</v>
      </c>
      <c r="D270" s="40">
        <f t="shared" si="64"/>
        <v>13.666666666666666</v>
      </c>
      <c r="E270" s="2">
        <f t="shared" si="65"/>
        <v>217313.14591136228</v>
      </c>
      <c r="F270" s="2">
        <f t="shared" si="70"/>
        <v>870.05000000000007</v>
      </c>
      <c r="G270" s="2">
        <f t="shared" si="71"/>
        <v>543.28286477840572</v>
      </c>
      <c r="H270" s="2">
        <f t="shared" si="72"/>
        <v>326.76713522159434</v>
      </c>
      <c r="I270" s="2">
        <f t="shared" si="58"/>
        <v>216986.37877614069</v>
      </c>
      <c r="J270" s="2"/>
      <c r="K270" s="2">
        <f>K269*(1+$C$44*IF(ISERROR(VLOOKUP(C270/12,#REF!,1,FALSE)),0,1))</f>
        <v>259000</v>
      </c>
      <c r="L270" s="2">
        <f>L269*(1+$C$44*IF(ISERROR(VLOOKUP(C270/12,#REF!,1,FALSE)),0,1))</f>
        <v>857.11999999999989</v>
      </c>
      <c r="M270" s="2">
        <f t="shared" si="59"/>
        <v>-12.930000000000177</v>
      </c>
      <c r="N270" s="2">
        <f t="shared" si="60"/>
        <v>-46.604531445072496</v>
      </c>
      <c r="O270" s="2">
        <f>IF(ISERROR(VLOOKUP(C270/12,#REF!,1,FALSE)),0,1)*SUM(N259:N270)*$C$66</f>
        <v>0</v>
      </c>
      <c r="P270" s="2">
        <f t="shared" si="61"/>
        <v>0</v>
      </c>
      <c r="Q270" s="2">
        <f t="shared" si="66"/>
        <v>-2271.2427946098896</v>
      </c>
      <c r="R270" s="2">
        <f t="shared" si="62"/>
        <v>39742.378429249424</v>
      </c>
      <c r="S270" s="2">
        <f t="shared" si="67"/>
        <v>9742.3784292494238</v>
      </c>
      <c r="T270" s="7">
        <f t="shared" si="63"/>
        <v>0.15344547656080859</v>
      </c>
      <c r="U270" s="7">
        <f t="shared" si="68"/>
        <v>2.0790293292108242E-2</v>
      </c>
    </row>
    <row r="271" spans="2:21" x14ac:dyDescent="0.3">
      <c r="B271" s="2" t="str">
        <f t="shared" si="57"/>
        <v/>
      </c>
      <c r="C271" s="4">
        <f t="shared" si="69"/>
        <v>165</v>
      </c>
      <c r="D271" s="40">
        <f t="shared" si="64"/>
        <v>13.75</v>
      </c>
      <c r="E271" s="2">
        <f t="shared" si="65"/>
        <v>216986.37877614069</v>
      </c>
      <c r="F271" s="2">
        <f t="shared" si="70"/>
        <v>870.05000000000007</v>
      </c>
      <c r="G271" s="2">
        <f t="shared" si="71"/>
        <v>542.46594694035173</v>
      </c>
      <c r="H271" s="2">
        <f t="shared" si="72"/>
        <v>327.58405305964834</v>
      </c>
      <c r="I271" s="2">
        <f t="shared" si="58"/>
        <v>216658.79472308102</v>
      </c>
      <c r="J271" s="2"/>
      <c r="K271" s="2">
        <f>K270*(1+$C$44*IF(ISERROR(VLOOKUP(C271/12,#REF!,1,FALSE)),0,1))</f>
        <v>259000</v>
      </c>
      <c r="L271" s="2">
        <f>L270*(1+$C$44*IF(ISERROR(VLOOKUP(C271/12,#REF!,1,FALSE)),0,1))</f>
        <v>857.11999999999989</v>
      </c>
      <c r="M271" s="2">
        <f t="shared" si="59"/>
        <v>-12.930000000000177</v>
      </c>
      <c r="N271" s="2">
        <f t="shared" si="60"/>
        <v>-45.7876136070185</v>
      </c>
      <c r="O271" s="2">
        <f>IF(ISERROR(VLOOKUP(C271/12,#REF!,1,FALSE)),0,1)*SUM(N260:N271)*$C$66</f>
        <v>0</v>
      </c>
      <c r="P271" s="2">
        <f t="shared" si="61"/>
        <v>0</v>
      </c>
      <c r="Q271" s="2">
        <f t="shared" si="66"/>
        <v>-2286.0654969387315</v>
      </c>
      <c r="R271" s="2">
        <f t="shared" si="62"/>
        <v>40055.139779980236</v>
      </c>
      <c r="S271" s="2">
        <f t="shared" si="67"/>
        <v>10055.139779980236</v>
      </c>
      <c r="T271" s="7">
        <f t="shared" si="63"/>
        <v>0.15465304934355303</v>
      </c>
      <c r="U271" s="7">
        <f t="shared" si="68"/>
        <v>2.1245047418092744E-2</v>
      </c>
    </row>
    <row r="272" spans="2:21" x14ac:dyDescent="0.3">
      <c r="B272" s="2" t="str">
        <f t="shared" si="57"/>
        <v/>
      </c>
      <c r="C272" s="4">
        <f t="shared" si="69"/>
        <v>166</v>
      </c>
      <c r="D272" s="40">
        <f t="shared" si="64"/>
        <v>13.833333333333334</v>
      </c>
      <c r="E272" s="2">
        <f t="shared" si="65"/>
        <v>216658.79472308102</v>
      </c>
      <c r="F272" s="2">
        <f t="shared" si="70"/>
        <v>870.05000000000007</v>
      </c>
      <c r="G272" s="2">
        <f t="shared" si="71"/>
        <v>541.64698680770255</v>
      </c>
      <c r="H272" s="2">
        <f t="shared" si="72"/>
        <v>328.40301319229752</v>
      </c>
      <c r="I272" s="2">
        <f t="shared" si="58"/>
        <v>216330.39170988873</v>
      </c>
      <c r="J272" s="2"/>
      <c r="K272" s="2">
        <f>K271*(1+$C$44*IF(ISERROR(VLOOKUP(C272/12,#REF!,1,FALSE)),0,1))</f>
        <v>259000</v>
      </c>
      <c r="L272" s="2">
        <f>L271*(1+$C$44*IF(ISERROR(VLOOKUP(C272/12,#REF!,1,FALSE)),0,1))</f>
        <v>857.11999999999989</v>
      </c>
      <c r="M272" s="2">
        <f t="shared" si="59"/>
        <v>-12.930000000000177</v>
      </c>
      <c r="N272" s="2">
        <f t="shared" si="60"/>
        <v>-44.968653474369319</v>
      </c>
      <c r="O272" s="2">
        <f>IF(ISERROR(VLOOKUP(C272/12,#REF!,1,FALSE)),0,1)*SUM(N261:N272)*$C$66</f>
        <v>0</v>
      </c>
      <c r="P272" s="2">
        <f t="shared" si="61"/>
        <v>0</v>
      </c>
      <c r="Q272" s="2">
        <f t="shared" si="66"/>
        <v>-2300.900551519514</v>
      </c>
      <c r="R272" s="2">
        <f t="shared" si="62"/>
        <v>40368.707738591766</v>
      </c>
      <c r="S272" s="2">
        <f t="shared" si="67"/>
        <v>10368.707738591766</v>
      </c>
      <c r="T272" s="7">
        <f t="shared" si="63"/>
        <v>0.15586373644243925</v>
      </c>
      <c r="U272" s="7">
        <f t="shared" si="68"/>
        <v>2.1691494129884692E-2</v>
      </c>
    </row>
    <row r="273" spans="2:21" x14ac:dyDescent="0.3">
      <c r="B273" s="2" t="str">
        <f t="shared" si="57"/>
        <v/>
      </c>
      <c r="C273" s="4">
        <f t="shared" si="69"/>
        <v>167</v>
      </c>
      <c r="D273" s="40">
        <f t="shared" si="64"/>
        <v>13.916666666666666</v>
      </c>
      <c r="E273" s="2">
        <f t="shared" si="65"/>
        <v>216330.39170988873</v>
      </c>
      <c r="F273" s="2">
        <f t="shared" si="70"/>
        <v>870.05000000000007</v>
      </c>
      <c r="G273" s="2">
        <f t="shared" si="71"/>
        <v>540.82597927472182</v>
      </c>
      <c r="H273" s="2">
        <f t="shared" si="72"/>
        <v>329.22402072527825</v>
      </c>
      <c r="I273" s="2">
        <f t="shared" si="58"/>
        <v>216001.16768916344</v>
      </c>
      <c r="J273" s="2"/>
      <c r="K273" s="2">
        <f>K272*(1+$C$44*IF(ISERROR(VLOOKUP(C273/12,#REF!,1,FALSE)),0,1))</f>
        <v>259000</v>
      </c>
      <c r="L273" s="2">
        <f>L272*(1+$C$44*IF(ISERROR(VLOOKUP(C273/12,#REF!,1,FALSE)),0,1))</f>
        <v>857.11999999999989</v>
      </c>
      <c r="M273" s="2">
        <f t="shared" si="59"/>
        <v>-12.930000000000177</v>
      </c>
      <c r="N273" s="2">
        <f t="shared" si="60"/>
        <v>-44.147645941388589</v>
      </c>
      <c r="O273" s="2">
        <f>IF(ISERROR(VLOOKUP(C273/12,#REF!,1,FALSE)),0,1)*SUM(N262:N273)*$C$66</f>
        <v>0</v>
      </c>
      <c r="P273" s="2">
        <f t="shared" si="61"/>
        <v>0</v>
      </c>
      <c r="Q273" s="2">
        <f t="shared" si="66"/>
        <v>-2315.7479686457805</v>
      </c>
      <c r="R273" s="2">
        <f t="shared" si="62"/>
        <v>40683.084342190792</v>
      </c>
      <c r="S273" s="2">
        <f t="shared" si="67"/>
        <v>10683.084342190792</v>
      </c>
      <c r="T273" s="7">
        <f t="shared" si="63"/>
        <v>0.15707754572274438</v>
      </c>
      <c r="U273" s="7">
        <f t="shared" si="68"/>
        <v>2.2129814163058148E-2</v>
      </c>
    </row>
    <row r="274" spans="2:21" x14ac:dyDescent="0.3">
      <c r="B274" s="2" t="str">
        <f t="shared" si="57"/>
        <v/>
      </c>
      <c r="C274" s="4">
        <f t="shared" si="69"/>
        <v>168</v>
      </c>
      <c r="D274" s="40">
        <f t="shared" si="64"/>
        <v>14</v>
      </c>
      <c r="E274" s="2">
        <f t="shared" si="65"/>
        <v>216001.16768916344</v>
      </c>
      <c r="F274" s="2">
        <f t="shared" si="70"/>
        <v>870.05000000000007</v>
      </c>
      <c r="G274" s="2">
        <f t="shared" si="71"/>
        <v>540.00291922290864</v>
      </c>
      <c r="H274" s="2">
        <f t="shared" si="72"/>
        <v>330.04708077709142</v>
      </c>
      <c r="I274" s="2">
        <f t="shared" si="58"/>
        <v>215671.12060838635</v>
      </c>
      <c r="J274" s="2"/>
      <c r="K274" s="2">
        <f>K273*(1+$C$44*IF(ISERROR(VLOOKUP(C274/12,#REF!,1,FALSE)),0,1))</f>
        <v>259000</v>
      </c>
      <c r="L274" s="2">
        <f>L273*(1+$C$44*IF(ISERROR(VLOOKUP(C274/12,#REF!,1,FALSE)),0,1))</f>
        <v>857.11999999999989</v>
      </c>
      <c r="M274" s="2">
        <f t="shared" si="59"/>
        <v>-12.930000000000177</v>
      </c>
      <c r="N274" s="2">
        <f t="shared" si="60"/>
        <v>-43.324585889575417</v>
      </c>
      <c r="O274" s="2">
        <f>IF(ISERROR(VLOOKUP(C274/12,#REF!,1,FALSE)),0,1)*SUM(N263:N274)*$C$66</f>
        <v>0</v>
      </c>
      <c r="P274" s="2">
        <f t="shared" si="61"/>
        <v>0</v>
      </c>
      <c r="Q274" s="2">
        <f t="shared" si="66"/>
        <v>-2330.607758619652</v>
      </c>
      <c r="R274" s="2">
        <f t="shared" si="62"/>
        <v>40998.271632994001</v>
      </c>
      <c r="S274" s="2">
        <f t="shared" si="67"/>
        <v>10998.271632994001</v>
      </c>
      <c r="T274" s="7">
        <f t="shared" si="63"/>
        <v>0.15829448506947491</v>
      </c>
      <c r="U274" s="7">
        <f t="shared" si="68"/>
        <v>2.2560183475260676E-2</v>
      </c>
    </row>
    <row r="275" spans="2:21" x14ac:dyDescent="0.3">
      <c r="B275" s="2" t="str">
        <f t="shared" si="57"/>
        <v/>
      </c>
      <c r="C275" s="4">
        <f t="shared" si="69"/>
        <v>169</v>
      </c>
      <c r="D275" s="40">
        <f t="shared" si="64"/>
        <v>14.083333333333334</v>
      </c>
      <c r="E275" s="2">
        <f t="shared" si="65"/>
        <v>215671.12060838635</v>
      </c>
      <c r="F275" s="2">
        <f t="shared" si="70"/>
        <v>870.05000000000007</v>
      </c>
      <c r="G275" s="2">
        <f t="shared" si="71"/>
        <v>539.17780152096589</v>
      </c>
      <c r="H275" s="2">
        <f t="shared" si="72"/>
        <v>330.87219847903418</v>
      </c>
      <c r="I275" s="2">
        <f t="shared" si="58"/>
        <v>215340.2484099073</v>
      </c>
      <c r="J275" s="2"/>
      <c r="K275" s="2">
        <f>K274*(1+$C$44*IF(ISERROR(VLOOKUP(C275/12,#REF!,1,FALSE)),0,1))</f>
        <v>259000</v>
      </c>
      <c r="L275" s="2">
        <f>L274*(1+$C$44*IF(ISERROR(VLOOKUP(C275/12,#REF!,1,FALSE)),0,1))</f>
        <v>857.11999999999989</v>
      </c>
      <c r="M275" s="2">
        <f t="shared" si="59"/>
        <v>-12.930000000000177</v>
      </c>
      <c r="N275" s="2">
        <f t="shared" si="60"/>
        <v>-42.499468187632658</v>
      </c>
      <c r="O275" s="2">
        <f>IF(ISERROR(VLOOKUP(C275/12,#REF!,1,FALSE)),0,1)*SUM(N264:N275)*$C$66</f>
        <v>0</v>
      </c>
      <c r="P275" s="2">
        <f t="shared" si="61"/>
        <v>0</v>
      </c>
      <c r="Q275" s="2">
        <f t="shared" si="66"/>
        <v>-2345.479931751835</v>
      </c>
      <c r="R275" s="2">
        <f t="shared" si="62"/>
        <v>41314.271658340847</v>
      </c>
      <c r="S275" s="2">
        <f t="shared" si="67"/>
        <v>11314.271658340847</v>
      </c>
      <c r="T275" s="7">
        <f t="shared" si="63"/>
        <v>0.1595145623874164</v>
      </c>
      <c r="U275" s="7">
        <f t="shared" si="68"/>
        <v>2.2982773395996858E-2</v>
      </c>
    </row>
    <row r="276" spans="2:21" x14ac:dyDescent="0.3">
      <c r="B276" s="2" t="str">
        <f t="shared" si="57"/>
        <v/>
      </c>
      <c r="C276" s="4">
        <f t="shared" si="69"/>
        <v>170</v>
      </c>
      <c r="D276" s="40">
        <f t="shared" si="64"/>
        <v>14.166666666666666</v>
      </c>
      <c r="E276" s="2">
        <f t="shared" si="65"/>
        <v>215340.2484099073</v>
      </c>
      <c r="F276" s="2">
        <f t="shared" si="70"/>
        <v>870.05000000000007</v>
      </c>
      <c r="G276" s="2">
        <f t="shared" si="71"/>
        <v>538.3506210247682</v>
      </c>
      <c r="H276" s="2">
        <f t="shared" si="72"/>
        <v>331.69937897523187</v>
      </c>
      <c r="I276" s="2">
        <f t="shared" si="58"/>
        <v>215008.54903093207</v>
      </c>
      <c r="J276" s="2"/>
      <c r="K276" s="2">
        <f>K275*(1+$C$44*IF(ISERROR(VLOOKUP(C276/12,#REF!,1,FALSE)),0,1))</f>
        <v>259000</v>
      </c>
      <c r="L276" s="2">
        <f>L275*(1+$C$44*IF(ISERROR(VLOOKUP(C276/12,#REF!,1,FALSE)),0,1))</f>
        <v>857.11999999999989</v>
      </c>
      <c r="M276" s="2">
        <f t="shared" si="59"/>
        <v>-12.930000000000177</v>
      </c>
      <c r="N276" s="2">
        <f t="shared" si="60"/>
        <v>-41.672287691434974</v>
      </c>
      <c r="O276" s="2">
        <f>IF(ISERROR(VLOOKUP(C276/12,#REF!,1,FALSE)),0,1)*SUM(N265:N276)*$C$66</f>
        <v>0</v>
      </c>
      <c r="P276" s="2">
        <f t="shared" si="61"/>
        <v>0</v>
      </c>
      <c r="Q276" s="2">
        <f t="shared" si="66"/>
        <v>-2360.3644983616282</v>
      </c>
      <c r="R276" s="2">
        <f t="shared" si="62"/>
        <v>41631.086470706301</v>
      </c>
      <c r="S276" s="2">
        <f t="shared" si="67"/>
        <v>11631.086470706301</v>
      </c>
      <c r="T276" s="7">
        <f t="shared" si="63"/>
        <v>0.16073778560118263</v>
      </c>
      <c r="U276" s="7">
        <f t="shared" si="68"/>
        <v>2.3397750770977277E-2</v>
      </c>
    </row>
    <row r="277" spans="2:21" x14ac:dyDescent="0.3">
      <c r="B277" s="2" t="str">
        <f t="shared" si="57"/>
        <v/>
      </c>
      <c r="C277" s="4">
        <f t="shared" si="69"/>
        <v>171</v>
      </c>
      <c r="D277" s="40">
        <f t="shared" si="64"/>
        <v>14.25</v>
      </c>
      <c r="E277" s="2">
        <f t="shared" si="65"/>
        <v>215008.54903093207</v>
      </c>
      <c r="F277" s="2">
        <f t="shared" si="70"/>
        <v>870.05000000000007</v>
      </c>
      <c r="G277" s="2">
        <f t="shared" si="71"/>
        <v>537.52137257733023</v>
      </c>
      <c r="H277" s="2">
        <f t="shared" si="72"/>
        <v>332.52862742266984</v>
      </c>
      <c r="I277" s="2">
        <f t="shared" si="58"/>
        <v>214676.02040350941</v>
      </c>
      <c r="J277" s="2"/>
      <c r="K277" s="2">
        <f>K276*(1+$C$44*IF(ISERROR(VLOOKUP(C277/12,#REF!,1,FALSE)),0,1))</f>
        <v>259000</v>
      </c>
      <c r="L277" s="2">
        <f>L276*(1+$C$44*IF(ISERROR(VLOOKUP(C277/12,#REF!,1,FALSE)),0,1))</f>
        <v>857.11999999999989</v>
      </c>
      <c r="M277" s="2">
        <f t="shared" si="59"/>
        <v>-12.930000000000177</v>
      </c>
      <c r="N277" s="2">
        <f t="shared" si="60"/>
        <v>-40.843039243996998</v>
      </c>
      <c r="O277" s="2">
        <f>IF(ISERROR(VLOOKUP(C277/12,#REF!,1,FALSE)),0,1)*SUM(N266:N277)*$C$66</f>
        <v>0</v>
      </c>
      <c r="P277" s="2">
        <f t="shared" si="61"/>
        <v>0</v>
      </c>
      <c r="Q277" s="2">
        <f t="shared" si="66"/>
        <v>-2375.2614687769296</v>
      </c>
      <c r="R277" s="2">
        <f t="shared" si="62"/>
        <v>41948.718127713655</v>
      </c>
      <c r="S277" s="2">
        <f t="shared" si="67"/>
        <v>11948.718127713655</v>
      </c>
      <c r="T277" s="7">
        <f t="shared" si="63"/>
        <v>0.16196416265526509</v>
      </c>
      <c r="U277" s="7">
        <f t="shared" si="68"/>
        <v>2.3805278101256988E-2</v>
      </c>
    </row>
    <row r="278" spans="2:21" x14ac:dyDescent="0.3">
      <c r="B278" s="2" t="str">
        <f t="shared" si="57"/>
        <v/>
      </c>
      <c r="C278" s="4">
        <f t="shared" si="69"/>
        <v>172</v>
      </c>
      <c r="D278" s="40">
        <f t="shared" si="64"/>
        <v>14.333333333333334</v>
      </c>
      <c r="E278" s="2">
        <f t="shared" si="65"/>
        <v>214676.02040350941</v>
      </c>
      <c r="F278" s="2">
        <f t="shared" si="70"/>
        <v>870.05000000000007</v>
      </c>
      <c r="G278" s="2">
        <f t="shared" si="71"/>
        <v>536.69005100877348</v>
      </c>
      <c r="H278" s="2">
        <f t="shared" si="72"/>
        <v>333.35994899122659</v>
      </c>
      <c r="I278" s="2">
        <f t="shared" si="58"/>
        <v>214342.66045451819</v>
      </c>
      <c r="J278" s="2"/>
      <c r="K278" s="2">
        <f>K277*(1+$C$44*IF(ISERROR(VLOOKUP(C278/12,#REF!,1,FALSE)),0,1))</f>
        <v>259000</v>
      </c>
      <c r="L278" s="2">
        <f>L277*(1+$C$44*IF(ISERROR(VLOOKUP(C278/12,#REF!,1,FALSE)),0,1))</f>
        <v>857.11999999999989</v>
      </c>
      <c r="M278" s="2">
        <f t="shared" si="59"/>
        <v>-12.930000000000177</v>
      </c>
      <c r="N278" s="2">
        <f t="shared" si="60"/>
        <v>-40.011717675440252</v>
      </c>
      <c r="O278" s="2">
        <f>IF(ISERROR(VLOOKUP(C278/12,#REF!,1,FALSE)),0,1)*SUM(N267:N278)*$C$66</f>
        <v>0</v>
      </c>
      <c r="P278" s="2">
        <f t="shared" si="61"/>
        <v>0</v>
      </c>
      <c r="Q278" s="2">
        <f t="shared" si="66"/>
        <v>-2390.1708533342439</v>
      </c>
      <c r="R278" s="2">
        <f t="shared" si="62"/>
        <v>42267.168692147563</v>
      </c>
      <c r="S278" s="2">
        <f t="shared" si="67"/>
        <v>12267.168692147563</v>
      </c>
      <c r="T278" s="7">
        <f t="shared" si="63"/>
        <v>0.16319370151408324</v>
      </c>
      <c r="U278" s="7">
        <f t="shared" si="68"/>
        <v>2.4205513677375112E-2</v>
      </c>
    </row>
    <row r="279" spans="2:21" x14ac:dyDescent="0.3">
      <c r="B279" s="2" t="str">
        <f t="shared" si="57"/>
        <v/>
      </c>
      <c r="C279" s="4">
        <f t="shared" si="69"/>
        <v>173</v>
      </c>
      <c r="D279" s="40">
        <f t="shared" si="64"/>
        <v>14.416666666666666</v>
      </c>
      <c r="E279" s="2">
        <f t="shared" si="65"/>
        <v>214342.66045451819</v>
      </c>
      <c r="F279" s="2">
        <f t="shared" si="70"/>
        <v>870.05000000000007</v>
      </c>
      <c r="G279" s="2">
        <f t="shared" si="71"/>
        <v>535.85665113629545</v>
      </c>
      <c r="H279" s="2">
        <f t="shared" si="72"/>
        <v>334.19334886370461</v>
      </c>
      <c r="I279" s="2">
        <f t="shared" si="58"/>
        <v>214008.46710565448</v>
      </c>
      <c r="J279" s="2"/>
      <c r="K279" s="2">
        <f>K278*(1+$C$44*IF(ISERROR(VLOOKUP(C279/12,#REF!,1,FALSE)),0,1))</f>
        <v>259000</v>
      </c>
      <c r="L279" s="2">
        <f>L278*(1+$C$44*IF(ISERROR(VLOOKUP(C279/12,#REF!,1,FALSE)),0,1))</f>
        <v>857.11999999999989</v>
      </c>
      <c r="M279" s="2">
        <f t="shared" si="59"/>
        <v>-12.930000000000177</v>
      </c>
      <c r="N279" s="2">
        <f t="shared" si="60"/>
        <v>-39.178317802962226</v>
      </c>
      <c r="O279" s="2">
        <f>IF(ISERROR(VLOOKUP(C279/12,#REF!,1,FALSE)),0,1)*SUM(N268:N279)*$C$66</f>
        <v>0</v>
      </c>
      <c r="P279" s="2">
        <f t="shared" si="61"/>
        <v>0</v>
      </c>
      <c r="Q279" s="2">
        <f t="shared" si="66"/>
        <v>-2405.0926623786891</v>
      </c>
      <c r="R279" s="2">
        <f t="shared" si="62"/>
        <v>42586.440231966844</v>
      </c>
      <c r="S279" s="2">
        <f t="shared" si="67"/>
        <v>12586.440231966844</v>
      </c>
      <c r="T279" s="7">
        <f t="shared" si="63"/>
        <v>0.16442641016203416</v>
      </c>
      <c r="U279" s="7">
        <f t="shared" si="68"/>
        <v>2.4598611708704254E-2</v>
      </c>
    </row>
    <row r="280" spans="2:21" x14ac:dyDescent="0.3">
      <c r="B280" s="2" t="str">
        <f t="shared" si="57"/>
        <v/>
      </c>
      <c r="C280" s="4">
        <f t="shared" si="69"/>
        <v>174</v>
      </c>
      <c r="D280" s="40">
        <f t="shared" si="64"/>
        <v>14.5</v>
      </c>
      <c r="E280" s="2">
        <f t="shared" si="65"/>
        <v>214008.46710565448</v>
      </c>
      <c r="F280" s="2">
        <f t="shared" si="70"/>
        <v>870.05000000000007</v>
      </c>
      <c r="G280" s="2">
        <f t="shared" si="71"/>
        <v>535.02116776413618</v>
      </c>
      <c r="H280" s="2">
        <f t="shared" si="72"/>
        <v>335.02883223586389</v>
      </c>
      <c r="I280" s="2">
        <f t="shared" si="58"/>
        <v>213673.43827341861</v>
      </c>
      <c r="J280" s="2"/>
      <c r="K280" s="2">
        <f>K279*(1+$C$44*IF(ISERROR(VLOOKUP(C280/12,#REF!,1,FALSE)),0,1))</f>
        <v>259000</v>
      </c>
      <c r="L280" s="2">
        <f>L279*(1+$C$44*IF(ISERROR(VLOOKUP(C280/12,#REF!,1,FALSE)),0,1))</f>
        <v>857.11999999999989</v>
      </c>
      <c r="M280" s="2">
        <f t="shared" si="59"/>
        <v>-12.930000000000177</v>
      </c>
      <c r="N280" s="2">
        <f t="shared" si="60"/>
        <v>-38.342834430802952</v>
      </c>
      <c r="O280" s="2">
        <f>IF(ISERROR(VLOOKUP(C280/12,#REF!,1,FALSE)),0,1)*SUM(N269:N280)*$C$66</f>
        <v>0</v>
      </c>
      <c r="P280" s="2">
        <f t="shared" si="61"/>
        <v>0</v>
      </c>
      <c r="Q280" s="2">
        <f t="shared" si="66"/>
        <v>-2420.0269062640045</v>
      </c>
      <c r="R280" s="2">
        <f t="shared" si="62"/>
        <v>42906.534820317378</v>
      </c>
      <c r="S280" s="2">
        <f t="shared" si="67"/>
        <v>12906.534820317378</v>
      </c>
      <c r="T280" s="7">
        <f t="shared" si="63"/>
        <v>0.16566229660354201</v>
      </c>
      <c r="U280" s="7">
        <f t="shared" si="68"/>
        <v>2.4984722448196051E-2</v>
      </c>
    </row>
    <row r="281" spans="2:21" x14ac:dyDescent="0.3">
      <c r="B281" s="2" t="str">
        <f t="shared" si="57"/>
        <v/>
      </c>
      <c r="C281" s="4">
        <f t="shared" si="69"/>
        <v>175</v>
      </c>
      <c r="D281" s="40">
        <f t="shared" si="64"/>
        <v>14.583333333333334</v>
      </c>
      <c r="E281" s="2">
        <f t="shared" si="65"/>
        <v>213673.43827341861</v>
      </c>
      <c r="F281" s="2">
        <f t="shared" si="70"/>
        <v>870.05000000000007</v>
      </c>
      <c r="G281" s="2">
        <f t="shared" si="71"/>
        <v>534.18359568354651</v>
      </c>
      <c r="H281" s="2">
        <f t="shared" si="72"/>
        <v>335.86640431645355</v>
      </c>
      <c r="I281" s="2">
        <f t="shared" si="58"/>
        <v>213337.57186910216</v>
      </c>
      <c r="J281" s="2"/>
      <c r="K281" s="2">
        <f>K280*(1+$C$44*IF(ISERROR(VLOOKUP(C281/12,#REF!,1,FALSE)),0,1))</f>
        <v>259000</v>
      </c>
      <c r="L281" s="2">
        <f>L280*(1+$C$44*IF(ISERROR(VLOOKUP(C281/12,#REF!,1,FALSE)),0,1))</f>
        <v>857.11999999999989</v>
      </c>
      <c r="M281" s="2">
        <f t="shared" si="59"/>
        <v>-12.930000000000177</v>
      </c>
      <c r="N281" s="2">
        <f t="shared" si="60"/>
        <v>-37.505262350213286</v>
      </c>
      <c r="O281" s="2">
        <f>IF(ISERROR(VLOOKUP(C281/12,#REF!,1,FALSE)),0,1)*SUM(N270:N281)*$C$66</f>
        <v>0</v>
      </c>
      <c r="P281" s="2">
        <f t="shared" si="61"/>
        <v>0</v>
      </c>
      <c r="Q281" s="2">
        <f t="shared" si="66"/>
        <v>-2434.9735953525578</v>
      </c>
      <c r="R281" s="2">
        <f t="shared" si="62"/>
        <v>43227.454535545286</v>
      </c>
      <c r="S281" s="2">
        <f t="shared" si="67"/>
        <v>13227.454535545286</v>
      </c>
      <c r="T281" s="7">
        <f t="shared" si="63"/>
        <v>0.16690136886310922</v>
      </c>
      <c r="U281" s="7">
        <f t="shared" si="68"/>
        <v>2.5363992312717354E-2</v>
      </c>
    </row>
    <row r="282" spans="2:21" x14ac:dyDescent="0.3">
      <c r="B282" s="2" t="str">
        <f t="shared" si="57"/>
        <v/>
      </c>
      <c r="C282" s="4">
        <f t="shared" si="69"/>
        <v>176</v>
      </c>
      <c r="D282" s="40">
        <f t="shared" si="64"/>
        <v>14.666666666666666</v>
      </c>
      <c r="E282" s="2">
        <f t="shared" si="65"/>
        <v>213337.57186910216</v>
      </c>
      <c r="F282" s="2">
        <f t="shared" si="70"/>
        <v>870.05000000000007</v>
      </c>
      <c r="G282" s="2">
        <f t="shared" si="71"/>
        <v>533.34392967275539</v>
      </c>
      <c r="H282" s="2">
        <f t="shared" si="72"/>
        <v>336.70607032724467</v>
      </c>
      <c r="I282" s="2">
        <f t="shared" si="58"/>
        <v>213000.8657987749</v>
      </c>
      <c r="J282" s="2"/>
      <c r="K282" s="2">
        <f>K281*(1+$C$44*IF(ISERROR(VLOOKUP(C282/12,#REF!,1,FALSE)),0,1))</f>
        <v>259000</v>
      </c>
      <c r="L282" s="2">
        <f>L281*(1+$C$44*IF(ISERROR(VLOOKUP(C282/12,#REF!,1,FALSE)),0,1))</f>
        <v>857.11999999999989</v>
      </c>
      <c r="M282" s="2">
        <f t="shared" si="59"/>
        <v>-12.930000000000177</v>
      </c>
      <c r="N282" s="2">
        <f t="shared" si="60"/>
        <v>-36.665596339422166</v>
      </c>
      <c r="O282" s="2">
        <f>IF(ISERROR(VLOOKUP(C282/12,#REF!,1,FALSE)),0,1)*SUM(N271:N282)*$C$66</f>
        <v>0</v>
      </c>
      <c r="P282" s="2">
        <f t="shared" si="61"/>
        <v>0</v>
      </c>
      <c r="Q282" s="2">
        <f t="shared" si="66"/>
        <v>-2449.9327400153516</v>
      </c>
      <c r="R282" s="2">
        <f t="shared" si="62"/>
        <v>43549.201461209741</v>
      </c>
      <c r="S282" s="2">
        <f t="shared" si="67"/>
        <v>13549.201461209741</v>
      </c>
      <c r="T282" s="7">
        <f t="shared" si="63"/>
        <v>0.1681436349853658</v>
      </c>
      <c r="U282" s="7">
        <f t="shared" si="68"/>
        <v>2.5736563999146034E-2</v>
      </c>
    </row>
    <row r="283" spans="2:21" x14ac:dyDescent="0.3">
      <c r="B283" s="2" t="str">
        <f t="shared" si="57"/>
        <v/>
      </c>
      <c r="C283" s="4">
        <f t="shared" si="69"/>
        <v>177</v>
      </c>
      <c r="D283" s="40">
        <f t="shared" si="64"/>
        <v>14.75</v>
      </c>
      <c r="E283" s="2">
        <f t="shared" si="65"/>
        <v>213000.8657987749</v>
      </c>
      <c r="F283" s="2">
        <f t="shared" si="70"/>
        <v>870.05000000000007</v>
      </c>
      <c r="G283" s="2">
        <f t="shared" si="71"/>
        <v>532.50216449693721</v>
      </c>
      <c r="H283" s="2">
        <f t="shared" si="72"/>
        <v>337.54783550306286</v>
      </c>
      <c r="I283" s="2">
        <f t="shared" si="58"/>
        <v>212663.31796327184</v>
      </c>
      <c r="J283" s="2"/>
      <c r="K283" s="2">
        <f>K282*(1+$C$44*IF(ISERROR(VLOOKUP(C283/12,#REF!,1,FALSE)),0,1))</f>
        <v>259000</v>
      </c>
      <c r="L283" s="2">
        <f>L282*(1+$C$44*IF(ISERROR(VLOOKUP(C283/12,#REF!,1,FALSE)),0,1))</f>
        <v>857.11999999999989</v>
      </c>
      <c r="M283" s="2">
        <f t="shared" si="59"/>
        <v>-12.930000000000177</v>
      </c>
      <c r="N283" s="2">
        <f t="shared" si="60"/>
        <v>-35.823831163603984</v>
      </c>
      <c r="O283" s="2">
        <f>IF(ISERROR(VLOOKUP(C283/12,#REF!,1,FALSE)),0,1)*SUM(N272:N283)*$C$66</f>
        <v>0</v>
      </c>
      <c r="P283" s="2">
        <f t="shared" si="61"/>
        <v>0</v>
      </c>
      <c r="Q283" s="2">
        <f t="shared" si="66"/>
        <v>-2464.9043506320309</v>
      </c>
      <c r="R283" s="2">
        <f t="shared" si="62"/>
        <v>43871.777686096117</v>
      </c>
      <c r="S283" s="2">
        <f t="shared" si="67"/>
        <v>13871.777686096117</v>
      </c>
      <c r="T283" s="7">
        <f t="shared" si="63"/>
        <v>0.16938910303512014</v>
      </c>
      <c r="U283" s="7">
        <f t="shared" si="68"/>
        <v>2.610257659640336E-2</v>
      </c>
    </row>
    <row r="284" spans="2:21" x14ac:dyDescent="0.3">
      <c r="B284" s="2" t="str">
        <f t="shared" si="57"/>
        <v/>
      </c>
      <c r="C284" s="4">
        <f t="shared" si="69"/>
        <v>178</v>
      </c>
      <c r="D284" s="40">
        <f t="shared" si="64"/>
        <v>14.833333333333334</v>
      </c>
      <c r="E284" s="2">
        <f t="shared" si="65"/>
        <v>212663.31796327184</v>
      </c>
      <c r="F284" s="2">
        <f t="shared" si="70"/>
        <v>870.05000000000007</v>
      </c>
      <c r="G284" s="2">
        <f t="shared" si="71"/>
        <v>531.65829490817953</v>
      </c>
      <c r="H284" s="2">
        <f t="shared" si="72"/>
        <v>338.39170509182054</v>
      </c>
      <c r="I284" s="2">
        <f t="shared" si="58"/>
        <v>212324.92625818003</v>
      </c>
      <c r="J284" s="2"/>
      <c r="K284" s="2">
        <f>K283*(1+$C$44*IF(ISERROR(VLOOKUP(C284/12,#REF!,1,FALSE)),0,1))</f>
        <v>259000</v>
      </c>
      <c r="L284" s="2">
        <f>L283*(1+$C$44*IF(ISERROR(VLOOKUP(C284/12,#REF!,1,FALSE)),0,1))</f>
        <v>857.11999999999989</v>
      </c>
      <c r="M284" s="2">
        <f t="shared" si="59"/>
        <v>-12.930000000000177</v>
      </c>
      <c r="N284" s="2">
        <f t="shared" si="60"/>
        <v>-34.9799615748463</v>
      </c>
      <c r="O284" s="2">
        <f>IF(ISERROR(VLOOKUP(C284/12,#REF!,1,FALSE)),0,1)*SUM(N273:N284)*$C$66</f>
        <v>0</v>
      </c>
      <c r="P284" s="2">
        <f t="shared" si="61"/>
        <v>0</v>
      </c>
      <c r="Q284" s="2">
        <f t="shared" si="66"/>
        <v>-2479.888437590891</v>
      </c>
      <c r="R284" s="2">
        <f t="shared" si="62"/>
        <v>44195.18530422909</v>
      </c>
      <c r="S284" s="2">
        <f t="shared" si="67"/>
        <v>14195.18530422909</v>
      </c>
      <c r="T284" s="7">
        <f t="shared" si="63"/>
        <v>0.17063778109740962</v>
      </c>
      <c r="U284" s="7">
        <f t="shared" si="68"/>
        <v>2.6462165693576623E-2</v>
      </c>
    </row>
    <row r="285" spans="2:21" x14ac:dyDescent="0.3">
      <c r="B285" s="2" t="str">
        <f t="shared" si="57"/>
        <v/>
      </c>
      <c r="C285" s="4">
        <f t="shared" si="69"/>
        <v>179</v>
      </c>
      <c r="D285" s="40">
        <f t="shared" si="64"/>
        <v>14.916666666666666</v>
      </c>
      <c r="E285" s="2">
        <f t="shared" si="65"/>
        <v>212324.92625818003</v>
      </c>
      <c r="F285" s="2">
        <f t="shared" si="70"/>
        <v>870.05000000000007</v>
      </c>
      <c r="G285" s="2">
        <f t="shared" si="71"/>
        <v>530.81231564544998</v>
      </c>
      <c r="H285" s="2">
        <f t="shared" si="72"/>
        <v>339.23768435455008</v>
      </c>
      <c r="I285" s="2">
        <f t="shared" si="58"/>
        <v>211985.68857382546</v>
      </c>
      <c r="J285" s="2"/>
      <c r="K285" s="2">
        <f>K284*(1+$C$44*IF(ISERROR(VLOOKUP(C285/12,#REF!,1,FALSE)),0,1))</f>
        <v>259000</v>
      </c>
      <c r="L285" s="2">
        <f>L284*(1+$C$44*IF(ISERROR(VLOOKUP(C285/12,#REF!,1,FALSE)),0,1))</f>
        <v>857.11999999999989</v>
      </c>
      <c r="M285" s="2">
        <f t="shared" si="59"/>
        <v>-12.930000000000177</v>
      </c>
      <c r="N285" s="2">
        <f t="shared" si="60"/>
        <v>-34.133982312116757</v>
      </c>
      <c r="O285" s="2">
        <f>IF(ISERROR(VLOOKUP(C285/12,#REF!,1,FALSE)),0,1)*SUM(N274:N285)*$C$66</f>
        <v>0</v>
      </c>
      <c r="P285" s="2">
        <f t="shared" si="61"/>
        <v>0</v>
      </c>
      <c r="Q285" s="2">
        <f t="shared" si="66"/>
        <v>-2494.8850112888836</v>
      </c>
      <c r="R285" s="2">
        <f t="shared" si="62"/>
        <v>44519.426414885645</v>
      </c>
      <c r="S285" s="2">
        <f t="shared" si="67"/>
        <v>14519.426414885645</v>
      </c>
      <c r="T285" s="7">
        <f t="shared" si="63"/>
        <v>0.17188967727755075</v>
      </c>
      <c r="U285" s="7">
        <f t="shared" si="68"/>
        <v>2.6815463484294977E-2</v>
      </c>
    </row>
    <row r="286" spans="2:21" x14ac:dyDescent="0.3">
      <c r="B286" s="2" t="str">
        <f t="shared" si="57"/>
        <v/>
      </c>
      <c r="C286" s="4">
        <f t="shared" si="69"/>
        <v>180</v>
      </c>
      <c r="D286" s="40">
        <f t="shared" si="64"/>
        <v>15</v>
      </c>
      <c r="E286" s="2">
        <f t="shared" si="65"/>
        <v>211985.68857382546</v>
      </c>
      <c r="F286" s="2">
        <f t="shared" si="70"/>
        <v>870.05000000000007</v>
      </c>
      <c r="G286" s="2">
        <f t="shared" si="71"/>
        <v>529.96422143456368</v>
      </c>
      <c r="H286" s="2">
        <f t="shared" si="72"/>
        <v>340.08577856543639</v>
      </c>
      <c r="I286" s="2">
        <f t="shared" si="58"/>
        <v>211645.60279526003</v>
      </c>
      <c r="J286" s="2"/>
      <c r="K286" s="2">
        <f>K285*(1+$C$44*IF(ISERROR(VLOOKUP(C286/12,#REF!,1,FALSE)),0,1))</f>
        <v>259000</v>
      </c>
      <c r="L286" s="2">
        <f>L285*(1+$C$44*IF(ISERROR(VLOOKUP(C286/12,#REF!,1,FALSE)),0,1))</f>
        <v>857.11999999999989</v>
      </c>
      <c r="M286" s="2">
        <f t="shared" si="59"/>
        <v>-12.930000000000177</v>
      </c>
      <c r="N286" s="2">
        <f t="shared" si="60"/>
        <v>-33.285888101230455</v>
      </c>
      <c r="O286" s="2">
        <f>IF(ISERROR(VLOOKUP(C286/12,#REF!,1,FALSE)),0,1)*SUM(N275:N286)*$C$66</f>
        <v>0</v>
      </c>
      <c r="P286" s="2">
        <f t="shared" si="61"/>
        <v>0</v>
      </c>
      <c r="Q286" s="2">
        <f t="shared" si="66"/>
        <v>-2509.8940821316241</v>
      </c>
      <c r="R286" s="2">
        <f t="shared" si="62"/>
        <v>44844.503122608352</v>
      </c>
      <c r="S286" s="2">
        <f t="shared" si="67"/>
        <v>14844.503122608352</v>
      </c>
      <c r="T286" s="7">
        <f t="shared" si="63"/>
        <v>0.17314479970119054</v>
      </c>
      <c r="U286" s="7">
        <f t="shared" si="68"/>
        <v>2.7162598867498611E-2</v>
      </c>
    </row>
    <row r="287" spans="2:21" x14ac:dyDescent="0.3">
      <c r="B287" s="2" t="str">
        <f t="shared" si="57"/>
        <v/>
      </c>
      <c r="C287" s="4">
        <f t="shared" si="69"/>
        <v>181</v>
      </c>
      <c r="D287" s="40">
        <f t="shared" si="64"/>
        <v>15.083333333333334</v>
      </c>
      <c r="E287" s="2">
        <f t="shared" si="65"/>
        <v>211645.60279526003</v>
      </c>
      <c r="F287" s="2">
        <f t="shared" si="70"/>
        <v>870.05000000000007</v>
      </c>
      <c r="G287" s="2">
        <f t="shared" si="71"/>
        <v>529.11400698814998</v>
      </c>
      <c r="H287" s="2">
        <f t="shared" si="72"/>
        <v>340.93599301185009</v>
      </c>
      <c r="I287" s="2">
        <f t="shared" si="58"/>
        <v>211304.66680224819</v>
      </c>
      <c r="J287" s="2"/>
      <c r="K287" s="2">
        <f>K286*(1+$C$44*IF(ISERROR(VLOOKUP(C287/12,#REF!,1,FALSE)),0,1))</f>
        <v>259000</v>
      </c>
      <c r="L287" s="2">
        <f>L286*(1+$C$44*IF(ISERROR(VLOOKUP(C287/12,#REF!,1,FALSE)),0,1))</f>
        <v>857.11999999999989</v>
      </c>
      <c r="M287" s="2">
        <f t="shared" si="59"/>
        <v>-12.930000000000177</v>
      </c>
      <c r="N287" s="2">
        <f t="shared" si="60"/>
        <v>-32.435673654816753</v>
      </c>
      <c r="O287" s="2">
        <f>IF(ISERROR(VLOOKUP(C287/12,#REF!,1,FALSE)),0,1)*SUM(N276:N287)*$C$66</f>
        <v>0</v>
      </c>
      <c r="P287" s="2">
        <f t="shared" si="61"/>
        <v>0</v>
      </c>
      <c r="Q287" s="2">
        <f t="shared" si="66"/>
        <v>-2524.9156605334006</v>
      </c>
      <c r="R287" s="2">
        <f t="shared" si="62"/>
        <v>45170.417537218396</v>
      </c>
      <c r="S287" s="2">
        <f t="shared" si="67"/>
        <v>15170.417537218396</v>
      </c>
      <c r="T287" s="7">
        <f t="shared" si="63"/>
        <v>0.17440315651435676</v>
      </c>
      <c r="U287" s="7">
        <f t="shared" si="68"/>
        <v>2.750369754474824E-2</v>
      </c>
    </row>
    <row r="288" spans="2:21" x14ac:dyDescent="0.3">
      <c r="B288" s="2" t="str">
        <f t="shared" si="57"/>
        <v/>
      </c>
      <c r="C288" s="4">
        <f t="shared" si="69"/>
        <v>182</v>
      </c>
      <c r="D288" s="40">
        <f t="shared" si="64"/>
        <v>15.166666666666666</v>
      </c>
      <c r="E288" s="2">
        <f t="shared" si="65"/>
        <v>211304.66680224819</v>
      </c>
      <c r="F288" s="2">
        <f t="shared" si="70"/>
        <v>870.05000000000007</v>
      </c>
      <c r="G288" s="2">
        <f t="shared" si="71"/>
        <v>528.26166700562044</v>
      </c>
      <c r="H288" s="2">
        <f t="shared" si="72"/>
        <v>341.78833299437963</v>
      </c>
      <c r="I288" s="2">
        <f t="shared" si="58"/>
        <v>210962.8784692538</v>
      </c>
      <c r="J288" s="2"/>
      <c r="K288" s="2">
        <f>K287*(1+$C$44*IF(ISERROR(VLOOKUP(C288/12,#REF!,1,FALSE)),0,1))</f>
        <v>259000</v>
      </c>
      <c r="L288" s="2">
        <f>L287*(1+$C$44*IF(ISERROR(VLOOKUP(C288/12,#REF!,1,FALSE)),0,1))</f>
        <v>857.11999999999989</v>
      </c>
      <c r="M288" s="2">
        <f t="shared" si="59"/>
        <v>-12.930000000000177</v>
      </c>
      <c r="N288" s="2">
        <f t="shared" si="60"/>
        <v>-31.58333367228721</v>
      </c>
      <c r="O288" s="2">
        <f>IF(ISERROR(VLOOKUP(C288/12,#REF!,1,FALSE)),0,1)*SUM(N277:N288)*$C$66</f>
        <v>0</v>
      </c>
      <c r="P288" s="2">
        <f t="shared" si="61"/>
        <v>0</v>
      </c>
      <c r="Q288" s="2">
        <f t="shared" si="66"/>
        <v>-2539.9497569171785</v>
      </c>
      <c r="R288" s="2">
        <f t="shared" si="62"/>
        <v>45497.171773829032</v>
      </c>
      <c r="S288" s="2">
        <f t="shared" si="67"/>
        <v>15497.171773829032</v>
      </c>
      <c r="T288" s="7">
        <f t="shared" si="63"/>
        <v>0.17566475588350977</v>
      </c>
      <c r="U288" s="7">
        <f t="shared" si="68"/>
        <v>2.7838882114205488E-2</v>
      </c>
    </row>
    <row r="289" spans="2:21" x14ac:dyDescent="0.3">
      <c r="B289" s="2" t="str">
        <f t="shared" si="57"/>
        <v/>
      </c>
      <c r="C289" s="4">
        <f t="shared" si="69"/>
        <v>183</v>
      </c>
      <c r="D289" s="40">
        <f t="shared" si="64"/>
        <v>15.25</v>
      </c>
      <c r="E289" s="2">
        <f t="shared" si="65"/>
        <v>210962.8784692538</v>
      </c>
      <c r="F289" s="2">
        <f t="shared" si="70"/>
        <v>870.05000000000007</v>
      </c>
      <c r="G289" s="2">
        <f t="shared" si="71"/>
        <v>527.40719617313448</v>
      </c>
      <c r="H289" s="2">
        <f t="shared" si="72"/>
        <v>342.64280382686559</v>
      </c>
      <c r="I289" s="2">
        <f t="shared" si="58"/>
        <v>210620.23566542694</v>
      </c>
      <c r="J289" s="2"/>
      <c r="K289" s="2">
        <f>K288*(1+$C$44*IF(ISERROR(VLOOKUP(C289/12,#REF!,1,FALSE)),0,1))</f>
        <v>259000</v>
      </c>
      <c r="L289" s="2">
        <f>L288*(1+$C$44*IF(ISERROR(VLOOKUP(C289/12,#REF!,1,FALSE)),0,1))</f>
        <v>857.11999999999989</v>
      </c>
      <c r="M289" s="2">
        <f t="shared" si="59"/>
        <v>-12.930000000000177</v>
      </c>
      <c r="N289" s="2">
        <f t="shared" si="60"/>
        <v>-30.728862839801252</v>
      </c>
      <c r="O289" s="2">
        <f>IF(ISERROR(VLOOKUP(C289/12,#REF!,1,FALSE)),0,1)*SUM(N278:N289)*$C$66</f>
        <v>0</v>
      </c>
      <c r="P289" s="2">
        <f t="shared" si="61"/>
        <v>0</v>
      </c>
      <c r="Q289" s="2">
        <f t="shared" si="66"/>
        <v>-2554.9963817146095</v>
      </c>
      <c r="R289" s="2">
        <f t="shared" si="62"/>
        <v>45824.767952858441</v>
      </c>
      <c r="S289" s="2">
        <f t="shared" si="67"/>
        <v>15824.767952858441</v>
      </c>
      <c r="T289" s="7">
        <f t="shared" si="63"/>
        <v>0.17692960599559243</v>
      </c>
      <c r="U289" s="7">
        <f t="shared" si="68"/>
        <v>2.8168272161417374E-2</v>
      </c>
    </row>
    <row r="290" spans="2:21" x14ac:dyDescent="0.3">
      <c r="B290" s="2" t="str">
        <f t="shared" si="57"/>
        <v/>
      </c>
      <c r="C290" s="4">
        <f t="shared" si="69"/>
        <v>184</v>
      </c>
      <c r="D290" s="40">
        <f t="shared" si="64"/>
        <v>15.333333333333334</v>
      </c>
      <c r="E290" s="2">
        <f t="shared" si="65"/>
        <v>210620.23566542694</v>
      </c>
      <c r="F290" s="2">
        <f t="shared" si="70"/>
        <v>870.05000000000007</v>
      </c>
      <c r="G290" s="2">
        <f t="shared" si="71"/>
        <v>526.55058916356734</v>
      </c>
      <c r="H290" s="2">
        <f t="shared" si="72"/>
        <v>343.49941083643273</v>
      </c>
      <c r="I290" s="2">
        <f t="shared" si="58"/>
        <v>210276.73625459051</v>
      </c>
      <c r="J290" s="2"/>
      <c r="K290" s="2">
        <f>K289*(1+$C$44*IF(ISERROR(VLOOKUP(C290/12,#REF!,1,FALSE)),0,1))</f>
        <v>259000</v>
      </c>
      <c r="L290" s="2">
        <f>L289*(1+$C$44*IF(ISERROR(VLOOKUP(C290/12,#REF!,1,FALSE)),0,1))</f>
        <v>857.11999999999989</v>
      </c>
      <c r="M290" s="2">
        <f t="shared" si="59"/>
        <v>-12.930000000000177</v>
      </c>
      <c r="N290" s="2">
        <f t="shared" si="60"/>
        <v>-29.87225583023411</v>
      </c>
      <c r="O290" s="2">
        <f>IF(ISERROR(VLOOKUP(C290/12,#REF!,1,FALSE)),0,1)*SUM(N279:N290)*$C$66</f>
        <v>0</v>
      </c>
      <c r="P290" s="2">
        <f t="shared" si="61"/>
        <v>0</v>
      </c>
      <c r="Q290" s="2">
        <f t="shared" si="66"/>
        <v>-2570.0555453660386</v>
      </c>
      <c r="R290" s="2">
        <f t="shared" si="62"/>
        <v>46153.208200043446</v>
      </c>
      <c r="S290" s="2">
        <f t="shared" si="67"/>
        <v>16153.208200043446</v>
      </c>
      <c r="T290" s="7">
        <f t="shared" si="63"/>
        <v>0.1781977150580828</v>
      </c>
      <c r="U290" s="7">
        <f t="shared" si="68"/>
        <v>2.8491984347024824E-2</v>
      </c>
    </row>
    <row r="291" spans="2:21" x14ac:dyDescent="0.3">
      <c r="B291" s="2" t="str">
        <f t="shared" si="57"/>
        <v/>
      </c>
      <c r="C291" s="4">
        <f t="shared" si="69"/>
        <v>185</v>
      </c>
      <c r="D291" s="40">
        <f t="shared" si="64"/>
        <v>15.416666666666666</v>
      </c>
      <c r="E291" s="2">
        <f t="shared" si="65"/>
        <v>210276.73625459051</v>
      </c>
      <c r="F291" s="2">
        <f t="shared" si="70"/>
        <v>870.05000000000007</v>
      </c>
      <c r="G291" s="2">
        <f t="shared" si="71"/>
        <v>525.69184063647629</v>
      </c>
      <c r="H291" s="2">
        <f t="shared" si="72"/>
        <v>344.35815936352378</v>
      </c>
      <c r="I291" s="2">
        <f t="shared" si="58"/>
        <v>209932.37809522697</v>
      </c>
      <c r="J291" s="2"/>
      <c r="K291" s="2">
        <f>K290*(1+$C$44*IF(ISERROR(VLOOKUP(C291/12,#REF!,1,FALSE)),0,1))</f>
        <v>259000</v>
      </c>
      <c r="L291" s="2">
        <f>L290*(1+$C$44*IF(ISERROR(VLOOKUP(C291/12,#REF!,1,FALSE)),0,1))</f>
        <v>857.11999999999989</v>
      </c>
      <c r="M291" s="2">
        <f t="shared" si="59"/>
        <v>-12.930000000000177</v>
      </c>
      <c r="N291" s="2">
        <f t="shared" si="60"/>
        <v>-29.013507303143058</v>
      </c>
      <c r="O291" s="2">
        <f>IF(ISERROR(VLOOKUP(C291/12,#REF!,1,FALSE)),0,1)*SUM(N280:N291)*$C$66</f>
        <v>0</v>
      </c>
      <c r="P291" s="2">
        <f t="shared" si="61"/>
        <v>0</v>
      </c>
      <c r="Q291" s="2">
        <f t="shared" si="66"/>
        <v>-2585.1272583205105</v>
      </c>
      <c r="R291" s="2">
        <f t="shared" si="62"/>
        <v>46482.494646452513</v>
      </c>
      <c r="S291" s="2">
        <f t="shared" si="67"/>
        <v>16482.494646452513</v>
      </c>
      <c r="T291" s="7">
        <f t="shared" si="63"/>
        <v>0.17946909129904445</v>
      </c>
      <c r="U291" s="7">
        <f t="shared" si="68"/>
        <v>2.8810132491515539E-2</v>
      </c>
    </row>
    <row r="292" spans="2:21" x14ac:dyDescent="0.3">
      <c r="B292" s="2" t="str">
        <f t="shared" si="57"/>
        <v/>
      </c>
      <c r="C292" s="4">
        <f t="shared" si="69"/>
        <v>186</v>
      </c>
      <c r="D292" s="40">
        <f t="shared" si="64"/>
        <v>15.5</v>
      </c>
      <c r="E292" s="2">
        <f t="shared" si="65"/>
        <v>209932.37809522697</v>
      </c>
      <c r="F292" s="2">
        <f t="shared" si="70"/>
        <v>870.05000000000007</v>
      </c>
      <c r="G292" s="2">
        <f t="shared" si="71"/>
        <v>524.83094523806744</v>
      </c>
      <c r="H292" s="2">
        <f t="shared" si="72"/>
        <v>345.21905476193263</v>
      </c>
      <c r="I292" s="2">
        <f t="shared" si="58"/>
        <v>209587.15904046505</v>
      </c>
      <c r="J292" s="2"/>
      <c r="K292" s="2">
        <f>K291*(1+$C$44*IF(ISERROR(VLOOKUP(C292/12,#REF!,1,FALSE)),0,1))</f>
        <v>259000</v>
      </c>
      <c r="L292" s="2">
        <f>L291*(1+$C$44*IF(ISERROR(VLOOKUP(C292/12,#REF!,1,FALSE)),0,1))</f>
        <v>857.11999999999989</v>
      </c>
      <c r="M292" s="2">
        <f t="shared" si="59"/>
        <v>-12.930000000000177</v>
      </c>
      <c r="N292" s="2">
        <f t="shared" si="60"/>
        <v>-28.152611904734215</v>
      </c>
      <c r="O292" s="2">
        <f>IF(ISERROR(VLOOKUP(C292/12,#REF!,1,FALSE)),0,1)*SUM(N281:N292)*$C$66</f>
        <v>0</v>
      </c>
      <c r="P292" s="2">
        <f t="shared" si="61"/>
        <v>0</v>
      </c>
      <c r="Q292" s="2">
        <f t="shared" si="66"/>
        <v>-2600.2115310357776</v>
      </c>
      <c r="R292" s="2">
        <f t="shared" si="62"/>
        <v>46812.629428499175</v>
      </c>
      <c r="S292" s="2">
        <f t="shared" si="67"/>
        <v>16812.629428499175</v>
      </c>
      <c r="T292" s="7">
        <f t="shared" si="63"/>
        <v>0.18074374296717827</v>
      </c>
      <c r="U292" s="7">
        <f t="shared" si="68"/>
        <v>2.9122827657134032E-2</v>
      </c>
    </row>
    <row r="293" spans="2:21" x14ac:dyDescent="0.3">
      <c r="B293" s="2" t="str">
        <f t="shared" si="57"/>
        <v/>
      </c>
      <c r="C293" s="4">
        <f t="shared" si="69"/>
        <v>187</v>
      </c>
      <c r="D293" s="40">
        <f t="shared" si="64"/>
        <v>15.583333333333334</v>
      </c>
      <c r="E293" s="2">
        <f t="shared" si="65"/>
        <v>209587.15904046505</v>
      </c>
      <c r="F293" s="2">
        <f t="shared" si="70"/>
        <v>870.05000000000007</v>
      </c>
      <c r="G293" s="2">
        <f t="shared" si="71"/>
        <v>523.96789760116258</v>
      </c>
      <c r="H293" s="2">
        <f t="shared" si="72"/>
        <v>346.08210239883749</v>
      </c>
      <c r="I293" s="2">
        <f t="shared" si="58"/>
        <v>209241.07693806622</v>
      </c>
      <c r="J293" s="2"/>
      <c r="K293" s="2">
        <f>K292*(1+$C$44*IF(ISERROR(VLOOKUP(C293/12,#REF!,1,FALSE)),0,1))</f>
        <v>259000</v>
      </c>
      <c r="L293" s="2">
        <f>L292*(1+$C$44*IF(ISERROR(VLOOKUP(C293/12,#REF!,1,FALSE)),0,1))</f>
        <v>857.11999999999989</v>
      </c>
      <c r="M293" s="2">
        <f t="shared" si="59"/>
        <v>-12.930000000000177</v>
      </c>
      <c r="N293" s="2">
        <f t="shared" si="60"/>
        <v>-27.289564267829348</v>
      </c>
      <c r="O293" s="2">
        <f>IF(ISERROR(VLOOKUP(C293/12,#REF!,1,FALSE)),0,1)*SUM(N282:N293)*$C$66</f>
        <v>0</v>
      </c>
      <c r="P293" s="2">
        <f t="shared" si="61"/>
        <v>0</v>
      </c>
      <c r="Q293" s="2">
        <f t="shared" si="66"/>
        <v>-2615.3083739783074</v>
      </c>
      <c r="R293" s="2">
        <f t="shared" si="62"/>
        <v>47143.614687955473</v>
      </c>
      <c r="S293" s="2">
        <f t="shared" si="67"/>
        <v>17143.614687955473</v>
      </c>
      <c r="T293" s="7">
        <f t="shared" si="63"/>
        <v>0.18202167833187441</v>
      </c>
      <c r="U293" s="7">
        <f t="shared" si="68"/>
        <v>2.9430178227056958E-2</v>
      </c>
    </row>
    <row r="294" spans="2:21" x14ac:dyDescent="0.3">
      <c r="B294" s="2" t="str">
        <f t="shared" si="57"/>
        <v/>
      </c>
      <c r="C294" s="4">
        <f t="shared" si="69"/>
        <v>188</v>
      </c>
      <c r="D294" s="40">
        <f t="shared" si="64"/>
        <v>15.666666666666666</v>
      </c>
      <c r="E294" s="2">
        <f t="shared" si="65"/>
        <v>209241.07693806622</v>
      </c>
      <c r="F294" s="2">
        <f t="shared" si="70"/>
        <v>870.05000000000007</v>
      </c>
      <c r="G294" s="2">
        <f t="shared" si="71"/>
        <v>523.10269234516556</v>
      </c>
      <c r="H294" s="2">
        <f t="shared" si="72"/>
        <v>346.9473076548345</v>
      </c>
      <c r="I294" s="2">
        <f t="shared" si="58"/>
        <v>208894.12963041139</v>
      </c>
      <c r="J294" s="2"/>
      <c r="K294" s="2">
        <f>K293*(1+$C$44*IF(ISERROR(VLOOKUP(C294/12,#REF!,1,FALSE)),0,1))</f>
        <v>259000</v>
      </c>
      <c r="L294" s="2">
        <f>L293*(1+$C$44*IF(ISERROR(VLOOKUP(C294/12,#REF!,1,FALSE)),0,1))</f>
        <v>857.11999999999989</v>
      </c>
      <c r="M294" s="2">
        <f t="shared" si="59"/>
        <v>-12.930000000000177</v>
      </c>
      <c r="N294" s="2">
        <f t="shared" si="60"/>
        <v>-26.424359011832337</v>
      </c>
      <c r="O294" s="2">
        <f>IF(ISERROR(VLOOKUP(C294/12,#REF!,1,FALSE)),0,1)*SUM(N283:N294)*$C$66</f>
        <v>0</v>
      </c>
      <c r="P294" s="2">
        <f t="shared" si="61"/>
        <v>0</v>
      </c>
      <c r="Q294" s="2">
        <f t="shared" si="66"/>
        <v>-2630.4177976232895</v>
      </c>
      <c r="R294" s="2">
        <f t="shared" si="62"/>
        <v>47475.452571965317</v>
      </c>
      <c r="S294" s="2">
        <f t="shared" si="67"/>
        <v>17475.452571965317</v>
      </c>
      <c r="T294" s="7">
        <f t="shared" si="63"/>
        <v>0.18330290568326377</v>
      </c>
      <c r="U294" s="7">
        <f t="shared" si="68"/>
        <v>2.9732289981936333E-2</v>
      </c>
    </row>
    <row r="295" spans="2:21" x14ac:dyDescent="0.3">
      <c r="B295" s="2" t="str">
        <f t="shared" si="57"/>
        <v/>
      </c>
      <c r="C295" s="4">
        <f t="shared" si="69"/>
        <v>189</v>
      </c>
      <c r="D295" s="40">
        <f t="shared" si="64"/>
        <v>15.75</v>
      </c>
      <c r="E295" s="2">
        <f t="shared" si="65"/>
        <v>208894.12963041139</v>
      </c>
      <c r="F295" s="2">
        <f t="shared" si="70"/>
        <v>870.05000000000007</v>
      </c>
      <c r="G295" s="2">
        <f t="shared" si="71"/>
        <v>522.23532407602841</v>
      </c>
      <c r="H295" s="2">
        <f t="shared" si="72"/>
        <v>347.81467592397166</v>
      </c>
      <c r="I295" s="2">
        <f t="shared" si="58"/>
        <v>208546.31495448743</v>
      </c>
      <c r="J295" s="2"/>
      <c r="K295" s="2">
        <f>K294*(1+$C$44*IF(ISERROR(VLOOKUP(C295/12,#REF!,1,FALSE)),0,1))</f>
        <v>259000</v>
      </c>
      <c r="L295" s="2">
        <f>L294*(1+$C$44*IF(ISERROR(VLOOKUP(C295/12,#REF!,1,FALSE)),0,1))</f>
        <v>857.11999999999989</v>
      </c>
      <c r="M295" s="2">
        <f t="shared" si="59"/>
        <v>-12.930000000000177</v>
      </c>
      <c r="N295" s="2">
        <f t="shared" si="60"/>
        <v>-25.556990742695177</v>
      </c>
      <c r="O295" s="2">
        <f>IF(ISERROR(VLOOKUP(C295/12,#REF!,1,FALSE)),0,1)*SUM(N284:N295)*$C$66</f>
        <v>0</v>
      </c>
      <c r="P295" s="2">
        <f t="shared" si="61"/>
        <v>0</v>
      </c>
      <c r="Q295" s="2">
        <f t="shared" si="66"/>
        <v>-2645.5398124546423</v>
      </c>
      <c r="R295" s="2">
        <f t="shared" si="62"/>
        <v>47808.145233057934</v>
      </c>
      <c r="S295" s="2">
        <f t="shared" si="67"/>
        <v>17808.145233057934</v>
      </c>
      <c r="T295" s="7">
        <f t="shared" si="63"/>
        <v>0.18458743333227001</v>
      </c>
      <c r="U295" s="7">
        <f t="shared" si="68"/>
        <v>3.0029266173913216E-2</v>
      </c>
    </row>
    <row r="296" spans="2:21" x14ac:dyDescent="0.3">
      <c r="B296" s="2" t="str">
        <f t="shared" si="57"/>
        <v/>
      </c>
      <c r="C296" s="4">
        <f t="shared" si="69"/>
        <v>190</v>
      </c>
      <c r="D296" s="40">
        <f t="shared" si="64"/>
        <v>15.833333333333334</v>
      </c>
      <c r="E296" s="2">
        <f t="shared" si="65"/>
        <v>208546.31495448743</v>
      </c>
      <c r="F296" s="2">
        <f t="shared" si="70"/>
        <v>870.05000000000007</v>
      </c>
      <c r="G296" s="2">
        <f t="shared" si="71"/>
        <v>521.36578738621859</v>
      </c>
      <c r="H296" s="2">
        <f t="shared" si="72"/>
        <v>348.68421261378148</v>
      </c>
      <c r="I296" s="2">
        <f t="shared" si="58"/>
        <v>208197.63074187364</v>
      </c>
      <c r="J296" s="2"/>
      <c r="K296" s="2">
        <f>K295*(1+$C$44*IF(ISERROR(VLOOKUP(C296/12,#REF!,1,FALSE)),0,1))</f>
        <v>259000</v>
      </c>
      <c r="L296" s="2">
        <f>L295*(1+$C$44*IF(ISERROR(VLOOKUP(C296/12,#REF!,1,FALSE)),0,1))</f>
        <v>857.11999999999989</v>
      </c>
      <c r="M296" s="2">
        <f t="shared" si="59"/>
        <v>-12.930000000000177</v>
      </c>
      <c r="N296" s="2">
        <f t="shared" si="60"/>
        <v>-24.687454052885357</v>
      </c>
      <c r="O296" s="2">
        <f>IF(ISERROR(VLOOKUP(C296/12,#REF!,1,FALSE)),0,1)*SUM(N285:N296)*$C$66</f>
        <v>0</v>
      </c>
      <c r="P296" s="2">
        <f t="shared" si="61"/>
        <v>0</v>
      </c>
      <c r="Q296" s="2">
        <f t="shared" si="66"/>
        <v>-2660.674428965021</v>
      </c>
      <c r="R296" s="2">
        <f t="shared" si="62"/>
        <v>48141.694829161337</v>
      </c>
      <c r="S296" s="2">
        <f t="shared" si="67"/>
        <v>18141.694829161337</v>
      </c>
      <c r="T296" s="7">
        <f t="shared" si="63"/>
        <v>0.18587526961066153</v>
      </c>
      <c r="U296" s="7">
        <f t="shared" si="68"/>
        <v>3.0321207598191124E-2</v>
      </c>
    </row>
    <row r="297" spans="2:21" x14ac:dyDescent="0.3">
      <c r="B297" s="2" t="str">
        <f t="shared" si="57"/>
        <v/>
      </c>
      <c r="C297" s="4">
        <f t="shared" si="69"/>
        <v>191</v>
      </c>
      <c r="D297" s="40">
        <f t="shared" si="64"/>
        <v>15.916666666666666</v>
      </c>
      <c r="E297" s="2">
        <f t="shared" si="65"/>
        <v>208197.63074187364</v>
      </c>
      <c r="F297" s="2">
        <f t="shared" si="70"/>
        <v>870.05000000000007</v>
      </c>
      <c r="G297" s="2">
        <f t="shared" si="71"/>
        <v>520.49407685468407</v>
      </c>
      <c r="H297" s="2">
        <f t="shared" si="72"/>
        <v>349.555923145316</v>
      </c>
      <c r="I297" s="2">
        <f t="shared" si="58"/>
        <v>207848.07481872832</v>
      </c>
      <c r="J297" s="2"/>
      <c r="K297" s="2">
        <f>K296*(1+$C$44*IF(ISERROR(VLOOKUP(C297/12,#REF!,1,FALSE)),0,1))</f>
        <v>259000</v>
      </c>
      <c r="L297" s="2">
        <f>L296*(1+$C$44*IF(ISERROR(VLOOKUP(C297/12,#REF!,1,FALSE)),0,1))</f>
        <v>857.11999999999989</v>
      </c>
      <c r="M297" s="2">
        <f t="shared" si="59"/>
        <v>-12.930000000000177</v>
      </c>
      <c r="N297" s="2">
        <f t="shared" si="60"/>
        <v>-23.815743521350839</v>
      </c>
      <c r="O297" s="2">
        <f>IF(ISERROR(VLOOKUP(C297/12,#REF!,1,FALSE)),0,1)*SUM(N286:N297)*$C$66</f>
        <v>0</v>
      </c>
      <c r="P297" s="2">
        <f t="shared" si="61"/>
        <v>0</v>
      </c>
      <c r="Q297" s="2">
        <f t="shared" si="66"/>
        <v>-2675.8216576558252</v>
      </c>
      <c r="R297" s="2">
        <f t="shared" si="62"/>
        <v>48476.103523615864</v>
      </c>
      <c r="S297" s="2">
        <f t="shared" si="67"/>
        <v>18476.103523615864</v>
      </c>
      <c r="T297" s="7">
        <f t="shared" si="63"/>
        <v>0.18716642287110372</v>
      </c>
      <c r="U297" s="7">
        <f t="shared" si="68"/>
        <v>3.0608212662268208E-2</v>
      </c>
    </row>
    <row r="298" spans="2:21" x14ac:dyDescent="0.3">
      <c r="B298" s="2" t="str">
        <f t="shared" si="57"/>
        <v/>
      </c>
      <c r="C298" s="4">
        <f t="shared" si="69"/>
        <v>192</v>
      </c>
      <c r="D298" s="40">
        <f t="shared" si="64"/>
        <v>16</v>
      </c>
      <c r="E298" s="2">
        <f t="shared" si="65"/>
        <v>207848.07481872832</v>
      </c>
      <c r="F298" s="2">
        <f t="shared" si="70"/>
        <v>870.05000000000007</v>
      </c>
      <c r="G298" s="2">
        <f t="shared" si="71"/>
        <v>519.62018704682077</v>
      </c>
      <c r="H298" s="2">
        <f t="shared" si="72"/>
        <v>350.42981295317929</v>
      </c>
      <c r="I298" s="2">
        <f t="shared" si="58"/>
        <v>207497.64500577515</v>
      </c>
      <c r="J298" s="2"/>
      <c r="K298" s="2">
        <f>K297*(1+$C$44*IF(ISERROR(VLOOKUP(C298/12,#REF!,1,FALSE)),0,1))</f>
        <v>259000</v>
      </c>
      <c r="L298" s="2">
        <f>L297*(1+$C$44*IF(ISERROR(VLOOKUP(C298/12,#REF!,1,FALSE)),0,1))</f>
        <v>857.11999999999989</v>
      </c>
      <c r="M298" s="2">
        <f t="shared" si="59"/>
        <v>-12.930000000000177</v>
      </c>
      <c r="N298" s="2">
        <f t="shared" si="60"/>
        <v>-22.941853713487546</v>
      </c>
      <c r="O298" s="2">
        <f>IF(ISERROR(VLOOKUP(C298/12,#REF!,1,FALSE)),0,1)*SUM(N287:N298)*$C$66</f>
        <v>0</v>
      </c>
      <c r="P298" s="2">
        <f t="shared" si="61"/>
        <v>0</v>
      </c>
      <c r="Q298" s="2">
        <f t="shared" si="66"/>
        <v>-2690.9815090372053</v>
      </c>
      <c r="R298" s="2">
        <f t="shared" si="62"/>
        <v>48811.373485187651</v>
      </c>
      <c r="S298" s="2">
        <f t="shared" si="67"/>
        <v>18811.373485187651</v>
      </c>
      <c r="T298" s="7">
        <f t="shared" si="63"/>
        <v>0.18846090148721101</v>
      </c>
      <c r="U298" s="7">
        <f t="shared" si="68"/>
        <v>3.089037745290657E-2</v>
      </c>
    </row>
    <row r="299" spans="2:21" x14ac:dyDescent="0.3">
      <c r="B299" s="2" t="str">
        <f t="shared" ref="B299:B362" si="73">IF(AND(I299&lt;1,I298&gt;1),"x","")</f>
        <v/>
      </c>
      <c r="C299" s="4">
        <f t="shared" si="69"/>
        <v>193</v>
      </c>
      <c r="D299" s="40">
        <f t="shared" si="64"/>
        <v>16.083333333333332</v>
      </c>
      <c r="E299" s="2">
        <f t="shared" si="65"/>
        <v>207497.64500577515</v>
      </c>
      <c r="F299" s="2">
        <f t="shared" si="70"/>
        <v>870.05000000000007</v>
      </c>
      <c r="G299" s="2">
        <f t="shared" si="71"/>
        <v>518.74411251443792</v>
      </c>
      <c r="H299" s="2">
        <f t="shared" si="72"/>
        <v>351.30588748556215</v>
      </c>
      <c r="I299" s="2">
        <f t="shared" ref="I299:I362" si="74">E299-H299</f>
        <v>207146.33911828959</v>
      </c>
      <c r="J299" s="2"/>
      <c r="K299" s="2">
        <f>K298*(1+$C$44*IF(ISERROR(VLOOKUP(C299/12,#REF!,1,FALSE)),0,1))</f>
        <v>259000</v>
      </c>
      <c r="L299" s="2">
        <f>L298*(1+$C$44*IF(ISERROR(VLOOKUP(C299/12,#REF!,1,FALSE)),0,1))</f>
        <v>857.11999999999989</v>
      </c>
      <c r="M299" s="2">
        <f t="shared" ref="M299:M362" si="75">L299-F299</f>
        <v>-12.930000000000177</v>
      </c>
      <c r="N299" s="2">
        <f t="shared" ref="N299:N362" si="76">L299-G299-$C$79/12</f>
        <v>-22.065779181104688</v>
      </c>
      <c r="O299" s="2">
        <f>IF(ISERROR(VLOOKUP(C299/12,#REF!,1,FALSE)),0,1)*SUM(N288:N299)*$C$66</f>
        <v>0</v>
      </c>
      <c r="P299" s="2">
        <f t="shared" ref="P299:P362" si="77">IF(D299=$C$95,K299-$C$7+$C$7*$C$78*D299,0)*$C$66</f>
        <v>0</v>
      </c>
      <c r="Q299" s="2">
        <f t="shared" si="66"/>
        <v>-2706.1539936280697</v>
      </c>
      <c r="R299" s="2">
        <f t="shared" ref="R299:R362" si="78">Q299+K299-I299</f>
        <v>49147.506888082338</v>
      </c>
      <c r="S299" s="2">
        <f t="shared" si="67"/>
        <v>19147.506888082338</v>
      </c>
      <c r="T299" s="7">
        <f t="shared" ref="T299:T362" si="79">R299/K299</f>
        <v>0.18975871385359977</v>
      </c>
      <c r="U299" s="7">
        <f t="shared" si="68"/>
        <v>3.1167795800931541E-2</v>
      </c>
    </row>
    <row r="300" spans="2:21" x14ac:dyDescent="0.3">
      <c r="B300" s="2" t="str">
        <f t="shared" si="73"/>
        <v/>
      </c>
      <c r="C300" s="4">
        <f t="shared" si="69"/>
        <v>194</v>
      </c>
      <c r="D300" s="40">
        <f t="shared" ref="D300:D363" si="80">C300/12</f>
        <v>16.166666666666668</v>
      </c>
      <c r="E300" s="2">
        <f t="shared" ref="E300:E363" si="81">I299</f>
        <v>207146.33911828959</v>
      </c>
      <c r="F300" s="2">
        <f t="shared" si="70"/>
        <v>870.05000000000007</v>
      </c>
      <c r="G300" s="2">
        <f t="shared" si="71"/>
        <v>517.86584779572388</v>
      </c>
      <c r="H300" s="2">
        <f t="shared" si="72"/>
        <v>352.18415220427619</v>
      </c>
      <c r="I300" s="2">
        <f t="shared" si="74"/>
        <v>206794.15496608531</v>
      </c>
      <c r="J300" s="2"/>
      <c r="K300" s="2">
        <f>K299*(1+$C$44*IF(ISERROR(VLOOKUP(C300/12,#REF!,1,FALSE)),0,1))</f>
        <v>259000</v>
      </c>
      <c r="L300" s="2">
        <f>L299*(1+$C$44*IF(ISERROR(VLOOKUP(C300/12,#REF!,1,FALSE)),0,1))</f>
        <v>857.11999999999989</v>
      </c>
      <c r="M300" s="2">
        <f t="shared" si="75"/>
        <v>-12.930000000000177</v>
      </c>
      <c r="N300" s="2">
        <f t="shared" si="76"/>
        <v>-21.187514462390652</v>
      </c>
      <c r="O300" s="2">
        <f>IF(ISERROR(VLOOKUP(C300/12,#REF!,1,FALSE)),0,1)*SUM(N289:N300)*$C$66</f>
        <v>0</v>
      </c>
      <c r="P300" s="2">
        <f t="shared" si="77"/>
        <v>0</v>
      </c>
      <c r="Q300" s="2">
        <f t="shared" ref="Q300:Q363" si="82">M300-O300-P300+Q299*(1+$C$46/12)</f>
        <v>-2721.3391219560931</v>
      </c>
      <c r="R300" s="2">
        <f t="shared" si="78"/>
        <v>49484.505911958608</v>
      </c>
      <c r="S300" s="2">
        <f t="shared" ref="S300:S363" si="83">R300-$C$33</f>
        <v>19484.505911958608</v>
      </c>
      <c r="T300" s="7">
        <f t="shared" si="79"/>
        <v>0.19105986838594058</v>
      </c>
      <c r="U300" s="7">
        <f t="shared" ref="U300:U363" si="84">IF(R300&lt;0,"n.a.",((R300/$C$33)^(1/D300))-1)</f>
        <v>3.1440559343931973E-2</v>
      </c>
    </row>
    <row r="301" spans="2:21" x14ac:dyDescent="0.3">
      <c r="B301" s="2" t="str">
        <f t="shared" si="73"/>
        <v/>
      </c>
      <c r="C301" s="4">
        <f t="shared" ref="C301:C364" si="85">C300+1</f>
        <v>195</v>
      </c>
      <c r="D301" s="40">
        <f t="shared" si="80"/>
        <v>16.25</v>
      </c>
      <c r="E301" s="2">
        <f t="shared" si="81"/>
        <v>206794.15496608531</v>
      </c>
      <c r="F301" s="2">
        <f t="shared" ref="F301:F364" si="86">F300</f>
        <v>870.05000000000007</v>
      </c>
      <c r="G301" s="2">
        <f t="shared" ref="G301:G364" si="87">E301*$C$30/12</f>
        <v>516.98538741521327</v>
      </c>
      <c r="H301" s="2">
        <f t="shared" ref="H301:H364" si="88">F301-G301</f>
        <v>353.0646125847868</v>
      </c>
      <c r="I301" s="2">
        <f t="shared" si="74"/>
        <v>206441.09035350051</v>
      </c>
      <c r="J301" s="2"/>
      <c r="K301" s="2">
        <f>K300*(1+$C$44*IF(ISERROR(VLOOKUP(C301/12,#REF!,1,FALSE)),0,1))</f>
        <v>259000</v>
      </c>
      <c r="L301" s="2">
        <f>L300*(1+$C$44*IF(ISERROR(VLOOKUP(C301/12,#REF!,1,FALSE)),0,1))</f>
        <v>857.11999999999989</v>
      </c>
      <c r="M301" s="2">
        <f t="shared" si="75"/>
        <v>-12.930000000000177</v>
      </c>
      <c r="N301" s="2">
        <f t="shared" si="76"/>
        <v>-20.30705408188004</v>
      </c>
      <c r="O301" s="2">
        <f>IF(ISERROR(VLOOKUP(C301/12,#REF!,1,FALSE)),0,1)*SUM(N290:N301)*$C$66</f>
        <v>0</v>
      </c>
      <c r="P301" s="2">
        <f t="shared" si="77"/>
        <v>0</v>
      </c>
      <c r="Q301" s="2">
        <f t="shared" si="82"/>
        <v>-2736.5369045577231</v>
      </c>
      <c r="R301" s="2">
        <f t="shared" si="78"/>
        <v>49822.37274194177</v>
      </c>
      <c r="S301" s="2">
        <f t="shared" si="83"/>
        <v>19822.37274194177</v>
      </c>
      <c r="T301" s="7">
        <f t="shared" si="79"/>
        <v>0.19236437352101068</v>
      </c>
      <c r="U301" s="7">
        <f t="shared" si="84"/>
        <v>3.1708757586946801E-2</v>
      </c>
    </row>
    <row r="302" spans="2:21" x14ac:dyDescent="0.3">
      <c r="B302" s="2" t="str">
        <f t="shared" si="73"/>
        <v/>
      </c>
      <c r="C302" s="4">
        <f t="shared" si="85"/>
        <v>196</v>
      </c>
      <c r="D302" s="40">
        <f t="shared" si="80"/>
        <v>16.333333333333332</v>
      </c>
      <c r="E302" s="2">
        <f t="shared" si="81"/>
        <v>206441.09035350051</v>
      </c>
      <c r="F302" s="2">
        <f t="shared" si="86"/>
        <v>870.05000000000007</v>
      </c>
      <c r="G302" s="2">
        <f t="shared" si="87"/>
        <v>516.1027258837513</v>
      </c>
      <c r="H302" s="2">
        <f t="shared" si="88"/>
        <v>353.94727411624876</v>
      </c>
      <c r="I302" s="2">
        <f t="shared" si="74"/>
        <v>206087.14307938426</v>
      </c>
      <c r="J302" s="2"/>
      <c r="K302" s="2">
        <f>K301*(1+$C$44*IF(ISERROR(VLOOKUP(C302/12,#REF!,1,FALSE)),0,1))</f>
        <v>259000</v>
      </c>
      <c r="L302" s="2">
        <f>L301*(1+$C$44*IF(ISERROR(VLOOKUP(C302/12,#REF!,1,FALSE)),0,1))</f>
        <v>857.11999999999989</v>
      </c>
      <c r="M302" s="2">
        <f t="shared" si="75"/>
        <v>-12.930000000000177</v>
      </c>
      <c r="N302" s="2">
        <f t="shared" si="76"/>
        <v>-19.424392550418077</v>
      </c>
      <c r="O302" s="2">
        <f>IF(ISERROR(VLOOKUP(C302/12,#REF!,1,FALSE)),0,1)*SUM(N291:N302)*$C$66</f>
        <v>0</v>
      </c>
      <c r="P302" s="2">
        <f t="shared" si="77"/>
        <v>0</v>
      </c>
      <c r="Q302" s="2">
        <f t="shared" si="82"/>
        <v>-2751.7473519781879</v>
      </c>
      <c r="R302" s="2">
        <f t="shared" si="78"/>
        <v>50161.109568637563</v>
      </c>
      <c r="S302" s="2">
        <f t="shared" si="83"/>
        <v>20161.109568637563</v>
      </c>
      <c r="T302" s="7">
        <f t="shared" si="79"/>
        <v>0.19367223771674735</v>
      </c>
      <c r="U302" s="7">
        <f t="shared" si="84"/>
        <v>3.1972477961205614E-2</v>
      </c>
    </row>
    <row r="303" spans="2:21" x14ac:dyDescent="0.3">
      <c r="B303" s="2" t="str">
        <f t="shared" si="73"/>
        <v/>
      </c>
      <c r="C303" s="4">
        <f t="shared" si="85"/>
        <v>197</v>
      </c>
      <c r="D303" s="40">
        <f t="shared" si="80"/>
        <v>16.416666666666668</v>
      </c>
      <c r="E303" s="2">
        <f t="shared" si="81"/>
        <v>206087.14307938426</v>
      </c>
      <c r="F303" s="2">
        <f t="shared" si="86"/>
        <v>870.05000000000007</v>
      </c>
      <c r="G303" s="2">
        <f t="shared" si="87"/>
        <v>515.21785769846065</v>
      </c>
      <c r="H303" s="2">
        <f t="shared" si="88"/>
        <v>354.83214230153942</v>
      </c>
      <c r="I303" s="2">
        <f t="shared" si="74"/>
        <v>205732.31093708272</v>
      </c>
      <c r="J303" s="2"/>
      <c r="K303" s="2">
        <f>K302*(1+$C$44*IF(ISERROR(VLOOKUP(C303/12,#REF!,1,FALSE)),0,1))</f>
        <v>259000</v>
      </c>
      <c r="L303" s="2">
        <f>L302*(1+$C$44*IF(ISERROR(VLOOKUP(C303/12,#REF!,1,FALSE)),0,1))</f>
        <v>857.11999999999989</v>
      </c>
      <c r="M303" s="2">
        <f t="shared" si="75"/>
        <v>-12.930000000000177</v>
      </c>
      <c r="N303" s="2">
        <f t="shared" si="76"/>
        <v>-18.53952436512742</v>
      </c>
      <c r="O303" s="2">
        <f>IF(ISERROR(VLOOKUP(C303/12,#REF!,1,FALSE)),0,1)*SUM(N292:N303)*$C$66</f>
        <v>0</v>
      </c>
      <c r="P303" s="2">
        <f t="shared" si="77"/>
        <v>0</v>
      </c>
      <c r="Q303" s="2">
        <f t="shared" si="82"/>
        <v>-2766.9704747715032</v>
      </c>
      <c r="R303" s="2">
        <f t="shared" si="78"/>
        <v>50500.71858814577</v>
      </c>
      <c r="S303" s="2">
        <f t="shared" si="83"/>
        <v>20500.71858814577</v>
      </c>
      <c r="T303" s="7">
        <f t="shared" si="79"/>
        <v>0.19498346945230027</v>
      </c>
      <c r="U303" s="7">
        <f t="shared" si="84"/>
        <v>3.22318058809965E-2</v>
      </c>
    </row>
    <row r="304" spans="2:21" x14ac:dyDescent="0.3">
      <c r="B304" s="2" t="str">
        <f t="shared" si="73"/>
        <v/>
      </c>
      <c r="C304" s="4">
        <f t="shared" si="85"/>
        <v>198</v>
      </c>
      <c r="D304" s="40">
        <f t="shared" si="80"/>
        <v>16.5</v>
      </c>
      <c r="E304" s="2">
        <f t="shared" si="81"/>
        <v>205732.31093708272</v>
      </c>
      <c r="F304" s="2">
        <f t="shared" si="86"/>
        <v>870.05000000000007</v>
      </c>
      <c r="G304" s="2">
        <f t="shared" si="87"/>
        <v>514.33077734270671</v>
      </c>
      <c r="H304" s="2">
        <f t="shared" si="88"/>
        <v>355.71922265729336</v>
      </c>
      <c r="I304" s="2">
        <f t="shared" si="74"/>
        <v>205376.59171442542</v>
      </c>
      <c r="J304" s="2"/>
      <c r="K304" s="2">
        <f>K303*(1+$C$44*IF(ISERROR(VLOOKUP(C304/12,#REF!,1,FALSE)),0,1))</f>
        <v>259000</v>
      </c>
      <c r="L304" s="2">
        <f>L303*(1+$C$44*IF(ISERROR(VLOOKUP(C304/12,#REF!,1,FALSE)),0,1))</f>
        <v>857.11999999999989</v>
      </c>
      <c r="M304" s="2">
        <f t="shared" si="75"/>
        <v>-12.930000000000177</v>
      </c>
      <c r="N304" s="2">
        <f t="shared" si="76"/>
        <v>-17.652444009373482</v>
      </c>
      <c r="O304" s="2">
        <f>IF(ISERROR(VLOOKUP(C304/12,#REF!,1,FALSE)),0,1)*SUM(N293:N304)*$C$66</f>
        <v>0</v>
      </c>
      <c r="P304" s="2">
        <f t="shared" si="77"/>
        <v>0</v>
      </c>
      <c r="Q304" s="2">
        <f t="shared" si="82"/>
        <v>-2782.2062835004795</v>
      </c>
      <c r="R304" s="2">
        <f t="shared" si="78"/>
        <v>50841.202002074104</v>
      </c>
      <c r="S304" s="2">
        <f t="shared" si="83"/>
        <v>20841.202002074104</v>
      </c>
      <c r="T304" s="7">
        <f t="shared" si="79"/>
        <v>0.19629807722808534</v>
      </c>
      <c r="U304" s="7">
        <f t="shared" si="84"/>
        <v>3.2486824798728886E-2</v>
      </c>
    </row>
    <row r="305" spans="2:21" x14ac:dyDescent="0.3">
      <c r="B305" s="2" t="str">
        <f t="shared" si="73"/>
        <v/>
      </c>
      <c r="C305" s="4">
        <f t="shared" si="85"/>
        <v>199</v>
      </c>
      <c r="D305" s="40">
        <f t="shared" si="80"/>
        <v>16.583333333333332</v>
      </c>
      <c r="E305" s="2">
        <f t="shared" si="81"/>
        <v>205376.59171442542</v>
      </c>
      <c r="F305" s="2">
        <f t="shared" si="86"/>
        <v>870.05000000000007</v>
      </c>
      <c r="G305" s="2">
        <f t="shared" si="87"/>
        <v>513.44147928606355</v>
      </c>
      <c r="H305" s="2">
        <f t="shared" si="88"/>
        <v>356.60852071393651</v>
      </c>
      <c r="I305" s="2">
        <f t="shared" si="74"/>
        <v>205019.98319371149</v>
      </c>
      <c r="J305" s="2"/>
      <c r="K305" s="2">
        <f>K304*(1+$C$44*IF(ISERROR(VLOOKUP(C305/12,#REF!,1,FALSE)),0,1))</f>
        <v>259000</v>
      </c>
      <c r="L305" s="2">
        <f>L304*(1+$C$44*IF(ISERROR(VLOOKUP(C305/12,#REF!,1,FALSE)),0,1))</f>
        <v>857.11999999999989</v>
      </c>
      <c r="M305" s="2">
        <f t="shared" si="75"/>
        <v>-12.930000000000177</v>
      </c>
      <c r="N305" s="2">
        <f t="shared" si="76"/>
        <v>-16.763145952730326</v>
      </c>
      <c r="O305" s="2">
        <f>IF(ISERROR(VLOOKUP(C305/12,#REF!,1,FALSE)),0,1)*SUM(N294:N305)*$C$66</f>
        <v>0</v>
      </c>
      <c r="P305" s="2">
        <f t="shared" si="77"/>
        <v>0</v>
      </c>
      <c r="Q305" s="2">
        <f t="shared" si="82"/>
        <v>-2797.4547887367298</v>
      </c>
      <c r="R305" s="2">
        <f t="shared" si="78"/>
        <v>51182.562017551769</v>
      </c>
      <c r="S305" s="2">
        <f t="shared" si="83"/>
        <v>21182.562017551769</v>
      </c>
      <c r="T305" s="7">
        <f t="shared" si="79"/>
        <v>0.19761606956583694</v>
      </c>
      <c r="U305" s="7">
        <f t="shared" si="84"/>
        <v>3.2737616258256663E-2</v>
      </c>
    </row>
    <row r="306" spans="2:21" x14ac:dyDescent="0.3">
      <c r="B306" s="2" t="str">
        <f t="shared" si="73"/>
        <v/>
      </c>
      <c r="C306" s="4">
        <f t="shared" si="85"/>
        <v>200</v>
      </c>
      <c r="D306" s="40">
        <f t="shared" si="80"/>
        <v>16.666666666666668</v>
      </c>
      <c r="E306" s="2">
        <f t="shared" si="81"/>
        <v>205019.98319371149</v>
      </c>
      <c r="F306" s="2">
        <f t="shared" si="86"/>
        <v>870.05000000000007</v>
      </c>
      <c r="G306" s="2">
        <f t="shared" si="87"/>
        <v>512.54995798427865</v>
      </c>
      <c r="H306" s="2">
        <f t="shared" si="88"/>
        <v>357.50004201572142</v>
      </c>
      <c r="I306" s="2">
        <f t="shared" si="74"/>
        <v>204662.48315169578</v>
      </c>
      <c r="J306" s="2"/>
      <c r="K306" s="2">
        <f>K305*(1+$C$44*IF(ISERROR(VLOOKUP(C306/12,#REF!,1,FALSE)),0,1))</f>
        <v>259000</v>
      </c>
      <c r="L306" s="2">
        <f>L305*(1+$C$44*IF(ISERROR(VLOOKUP(C306/12,#REF!,1,FALSE)),0,1))</f>
        <v>857.11999999999989</v>
      </c>
      <c r="M306" s="2">
        <f t="shared" si="75"/>
        <v>-12.930000000000177</v>
      </c>
      <c r="N306" s="2">
        <f t="shared" si="76"/>
        <v>-15.871624650945421</v>
      </c>
      <c r="O306" s="2">
        <f>IF(ISERROR(VLOOKUP(C306/12,#REF!,1,FALSE)),0,1)*SUM(N295:N306)*$C$66</f>
        <v>0</v>
      </c>
      <c r="P306" s="2">
        <f t="shared" si="77"/>
        <v>0</v>
      </c>
      <c r="Q306" s="2">
        <f t="shared" si="82"/>
        <v>-2812.7160010606772</v>
      </c>
      <c r="R306" s="2">
        <f t="shared" si="78"/>
        <v>51524.800847243547</v>
      </c>
      <c r="S306" s="2">
        <f t="shared" si="83"/>
        <v>21524.800847243547</v>
      </c>
      <c r="T306" s="7">
        <f t="shared" si="79"/>
        <v>0.19893745500866233</v>
      </c>
      <c r="U306" s="7">
        <f t="shared" si="84"/>
        <v>3.298425994652221E-2</v>
      </c>
    </row>
    <row r="307" spans="2:21" x14ac:dyDescent="0.3">
      <c r="B307" s="2" t="str">
        <f t="shared" si="73"/>
        <v/>
      </c>
      <c r="C307" s="4">
        <f t="shared" si="85"/>
        <v>201</v>
      </c>
      <c r="D307" s="40">
        <f t="shared" si="80"/>
        <v>16.75</v>
      </c>
      <c r="E307" s="2">
        <f t="shared" si="81"/>
        <v>204662.48315169578</v>
      </c>
      <c r="F307" s="2">
        <f t="shared" si="86"/>
        <v>870.05000000000007</v>
      </c>
      <c r="G307" s="2">
        <f t="shared" si="87"/>
        <v>511.65620787923945</v>
      </c>
      <c r="H307" s="2">
        <f t="shared" si="88"/>
        <v>358.39379212076062</v>
      </c>
      <c r="I307" s="2">
        <f t="shared" si="74"/>
        <v>204304.08935957501</v>
      </c>
      <c r="J307" s="2"/>
      <c r="K307" s="2">
        <f>K306*(1+$C$44*IF(ISERROR(VLOOKUP(C307/12,#REF!,1,FALSE)),0,1))</f>
        <v>259000</v>
      </c>
      <c r="L307" s="2">
        <f>L306*(1+$C$44*IF(ISERROR(VLOOKUP(C307/12,#REF!,1,FALSE)),0,1))</f>
        <v>857.11999999999989</v>
      </c>
      <c r="M307" s="2">
        <f t="shared" si="75"/>
        <v>-12.930000000000177</v>
      </c>
      <c r="N307" s="2">
        <f t="shared" si="76"/>
        <v>-14.977874545906218</v>
      </c>
      <c r="O307" s="2">
        <f>IF(ISERROR(VLOOKUP(C307/12,#REF!,1,FALSE)),0,1)*SUM(N296:N307)*$C$66</f>
        <v>0</v>
      </c>
      <c r="P307" s="2">
        <f t="shared" si="77"/>
        <v>0</v>
      </c>
      <c r="Q307" s="2">
        <f t="shared" si="82"/>
        <v>-2827.989931061561</v>
      </c>
      <c r="R307" s="2">
        <f t="shared" si="78"/>
        <v>51867.920709363418</v>
      </c>
      <c r="S307" s="2">
        <f t="shared" si="83"/>
        <v>21867.920709363418</v>
      </c>
      <c r="T307" s="7">
        <f t="shared" si="79"/>
        <v>0.20026224212109428</v>
      </c>
      <c r="U307" s="7">
        <f t="shared" si="84"/>
        <v>3.3226833743584594E-2</v>
      </c>
    </row>
    <row r="308" spans="2:21" x14ac:dyDescent="0.3">
      <c r="B308" s="2" t="str">
        <f t="shared" si="73"/>
        <v/>
      </c>
      <c r="C308" s="4">
        <f t="shared" si="85"/>
        <v>202</v>
      </c>
      <c r="D308" s="40">
        <f t="shared" si="80"/>
        <v>16.833333333333332</v>
      </c>
      <c r="E308" s="2">
        <f t="shared" si="81"/>
        <v>204304.08935957501</v>
      </c>
      <c r="F308" s="2">
        <f t="shared" si="86"/>
        <v>870.05000000000007</v>
      </c>
      <c r="G308" s="2">
        <f t="shared" si="87"/>
        <v>510.76022339893751</v>
      </c>
      <c r="H308" s="2">
        <f t="shared" si="88"/>
        <v>359.28977660106256</v>
      </c>
      <c r="I308" s="2">
        <f t="shared" si="74"/>
        <v>203944.79958297394</v>
      </c>
      <c r="J308" s="2"/>
      <c r="K308" s="2">
        <f>K307*(1+$C$44*IF(ISERROR(VLOOKUP(C308/12,#REF!,1,FALSE)),0,1))</f>
        <v>259000</v>
      </c>
      <c r="L308" s="2">
        <f>L307*(1+$C$44*IF(ISERROR(VLOOKUP(C308/12,#REF!,1,FALSE)),0,1))</f>
        <v>857.11999999999989</v>
      </c>
      <c r="M308" s="2">
        <f t="shared" si="75"/>
        <v>-12.930000000000177</v>
      </c>
      <c r="N308" s="2">
        <f t="shared" si="76"/>
        <v>-14.081890065604284</v>
      </c>
      <c r="O308" s="2">
        <f>IF(ISERROR(VLOOKUP(C308/12,#REF!,1,FALSE)),0,1)*SUM(N297:N308)*$C$66</f>
        <v>0</v>
      </c>
      <c r="P308" s="2">
        <f t="shared" si="77"/>
        <v>0</v>
      </c>
      <c r="Q308" s="2">
        <f t="shared" si="82"/>
        <v>-2843.2765893374458</v>
      </c>
      <c r="R308" s="2">
        <f t="shared" si="78"/>
        <v>52211.923827688617</v>
      </c>
      <c r="S308" s="2">
        <f t="shared" si="83"/>
        <v>22211.923827688617</v>
      </c>
      <c r="T308" s="7">
        <f t="shared" si="79"/>
        <v>0.20159043948914523</v>
      </c>
      <c r="U308" s="7">
        <f t="shared" si="84"/>
        <v>3.3465413771085917E-2</v>
      </c>
    </row>
    <row r="309" spans="2:21" x14ac:dyDescent="0.3">
      <c r="B309" s="2" t="str">
        <f t="shared" si="73"/>
        <v/>
      </c>
      <c r="C309" s="4">
        <f t="shared" si="85"/>
        <v>203</v>
      </c>
      <c r="D309" s="40">
        <f t="shared" si="80"/>
        <v>16.916666666666668</v>
      </c>
      <c r="E309" s="2">
        <f t="shared" si="81"/>
        <v>203944.79958297394</v>
      </c>
      <c r="F309" s="2">
        <f t="shared" si="86"/>
        <v>870.05000000000007</v>
      </c>
      <c r="G309" s="2">
        <f t="shared" si="87"/>
        <v>509.86199895743488</v>
      </c>
      <c r="H309" s="2">
        <f t="shared" si="88"/>
        <v>360.18800104256519</v>
      </c>
      <c r="I309" s="2">
        <f t="shared" si="74"/>
        <v>203584.61158193139</v>
      </c>
      <c r="J309" s="2"/>
      <c r="K309" s="2">
        <f>K308*(1+$C$44*IF(ISERROR(VLOOKUP(C309/12,#REF!,1,FALSE)),0,1))</f>
        <v>259000</v>
      </c>
      <c r="L309" s="2">
        <f>L308*(1+$C$44*IF(ISERROR(VLOOKUP(C309/12,#REF!,1,FALSE)),0,1))</f>
        <v>857.11999999999989</v>
      </c>
      <c r="M309" s="2">
        <f t="shared" si="75"/>
        <v>-12.930000000000177</v>
      </c>
      <c r="N309" s="2">
        <f t="shared" si="76"/>
        <v>-13.18366562410165</v>
      </c>
      <c r="O309" s="2">
        <f>IF(ISERROR(VLOOKUP(C309/12,#REF!,1,FALSE)),0,1)*SUM(N298:N309)*$C$66</f>
        <v>0</v>
      </c>
      <c r="P309" s="2">
        <f t="shared" si="77"/>
        <v>0</v>
      </c>
      <c r="Q309" s="2">
        <f t="shared" si="82"/>
        <v>-2858.575986495227</v>
      </c>
      <c r="R309" s="2">
        <f t="shared" si="78"/>
        <v>52556.812431573373</v>
      </c>
      <c r="S309" s="2">
        <f t="shared" si="83"/>
        <v>22556.812431573373</v>
      </c>
      <c r="T309" s="7">
        <f t="shared" si="79"/>
        <v>0.20292205572036051</v>
      </c>
      <c r="U309" s="7">
        <f t="shared" si="84"/>
        <v>3.3700074439213523E-2</v>
      </c>
    </row>
    <row r="310" spans="2:21" x14ac:dyDescent="0.3">
      <c r="B310" s="2" t="str">
        <f t="shared" si="73"/>
        <v/>
      </c>
      <c r="C310" s="4">
        <f t="shared" si="85"/>
        <v>204</v>
      </c>
      <c r="D310" s="40">
        <f t="shared" si="80"/>
        <v>17</v>
      </c>
      <c r="E310" s="2">
        <f t="shared" si="81"/>
        <v>203584.61158193139</v>
      </c>
      <c r="F310" s="2">
        <f t="shared" si="86"/>
        <v>870.05000000000007</v>
      </c>
      <c r="G310" s="2">
        <f t="shared" si="87"/>
        <v>508.96152895482845</v>
      </c>
      <c r="H310" s="2">
        <f t="shared" si="88"/>
        <v>361.08847104517162</v>
      </c>
      <c r="I310" s="2">
        <f t="shared" si="74"/>
        <v>203223.52311088622</v>
      </c>
      <c r="J310" s="2"/>
      <c r="K310" s="2">
        <f>K309*(1+$C$44*IF(ISERROR(VLOOKUP(C310/12,#REF!,1,FALSE)),0,1))</f>
        <v>259000</v>
      </c>
      <c r="L310" s="2">
        <f>L309*(1+$C$44*IF(ISERROR(VLOOKUP(C310/12,#REF!,1,FALSE)),0,1))</f>
        <v>857.11999999999989</v>
      </c>
      <c r="M310" s="2">
        <f t="shared" si="75"/>
        <v>-12.930000000000177</v>
      </c>
      <c r="N310" s="2">
        <f t="shared" si="76"/>
        <v>-12.283195621495224</v>
      </c>
      <c r="O310" s="2">
        <f>IF(ISERROR(VLOOKUP(C310/12,#REF!,1,FALSE)),0,1)*SUM(N299:N310)*$C$66</f>
        <v>0</v>
      </c>
      <c r="P310" s="2">
        <f t="shared" si="77"/>
        <v>0</v>
      </c>
      <c r="Q310" s="2">
        <f t="shared" si="82"/>
        <v>-2873.8881331506395</v>
      </c>
      <c r="R310" s="2">
        <f t="shared" si="78"/>
        <v>52902.588755963137</v>
      </c>
      <c r="S310" s="2">
        <f t="shared" si="83"/>
        <v>22902.588755963137</v>
      </c>
      <c r="T310" s="7">
        <f t="shared" si="79"/>
        <v>0.20425709944387313</v>
      </c>
      <c r="U310" s="7">
        <f t="shared" si="84"/>
        <v>3.3930888492210709E-2</v>
      </c>
    </row>
    <row r="311" spans="2:21" x14ac:dyDescent="0.3">
      <c r="B311" s="2" t="str">
        <f t="shared" si="73"/>
        <v/>
      </c>
      <c r="C311" s="4">
        <f t="shared" si="85"/>
        <v>205</v>
      </c>
      <c r="D311" s="40">
        <f t="shared" si="80"/>
        <v>17.083333333333332</v>
      </c>
      <c r="E311" s="2">
        <f t="shared" si="81"/>
        <v>203223.52311088622</v>
      </c>
      <c r="F311" s="2">
        <f t="shared" si="86"/>
        <v>870.05000000000007</v>
      </c>
      <c r="G311" s="2">
        <f t="shared" si="87"/>
        <v>508.05880777721558</v>
      </c>
      <c r="H311" s="2">
        <f t="shared" si="88"/>
        <v>361.99119222278449</v>
      </c>
      <c r="I311" s="2">
        <f t="shared" si="74"/>
        <v>202861.53191866344</v>
      </c>
      <c r="J311" s="2"/>
      <c r="K311" s="2">
        <f>K310*(1+$C$44*IF(ISERROR(VLOOKUP(C311/12,#REF!,1,FALSE)),0,1))</f>
        <v>259000</v>
      </c>
      <c r="L311" s="2">
        <f>L310*(1+$C$44*IF(ISERROR(VLOOKUP(C311/12,#REF!,1,FALSE)),0,1))</f>
        <v>857.11999999999989</v>
      </c>
      <c r="M311" s="2">
        <f t="shared" si="75"/>
        <v>-12.930000000000177</v>
      </c>
      <c r="N311" s="2">
        <f t="shared" si="76"/>
        <v>-11.380474443882349</v>
      </c>
      <c r="O311" s="2">
        <f>IF(ISERROR(VLOOKUP(C311/12,#REF!,1,FALSE)),0,1)*SUM(N300:N311)*$C$66</f>
        <v>0</v>
      </c>
      <c r="P311" s="2">
        <f t="shared" si="77"/>
        <v>0</v>
      </c>
      <c r="Q311" s="2">
        <f t="shared" si="82"/>
        <v>-2889.2130399282651</v>
      </c>
      <c r="R311" s="2">
        <f t="shared" si="78"/>
        <v>53249.255041408294</v>
      </c>
      <c r="S311" s="2">
        <f t="shared" si="83"/>
        <v>23249.255041408294</v>
      </c>
      <c r="T311" s="7">
        <f t="shared" si="79"/>
        <v>0.20559557931045674</v>
      </c>
      <c r="U311" s="7">
        <f t="shared" si="84"/>
        <v>3.4157927052485881E-2</v>
      </c>
    </row>
    <row r="312" spans="2:21" x14ac:dyDescent="0.3">
      <c r="B312" s="2" t="str">
        <f t="shared" si="73"/>
        <v/>
      </c>
      <c r="C312" s="4">
        <f t="shared" si="85"/>
        <v>206</v>
      </c>
      <c r="D312" s="40">
        <f t="shared" si="80"/>
        <v>17.166666666666668</v>
      </c>
      <c r="E312" s="2">
        <f t="shared" si="81"/>
        <v>202861.53191866344</v>
      </c>
      <c r="F312" s="2">
        <f t="shared" si="86"/>
        <v>870.05000000000007</v>
      </c>
      <c r="G312" s="2">
        <f t="shared" si="87"/>
        <v>507.15382979665856</v>
      </c>
      <c r="H312" s="2">
        <f t="shared" si="88"/>
        <v>362.89617020334151</v>
      </c>
      <c r="I312" s="2">
        <f t="shared" si="74"/>
        <v>202498.6357484601</v>
      </c>
      <c r="J312" s="2"/>
      <c r="K312" s="2">
        <f>K311*(1+$C$44*IF(ISERROR(VLOOKUP(C312/12,#REF!,1,FALSE)),0,1))</f>
        <v>259000</v>
      </c>
      <c r="L312" s="2">
        <f>L311*(1+$C$44*IF(ISERROR(VLOOKUP(C312/12,#REF!,1,FALSE)),0,1))</f>
        <v>857.11999999999989</v>
      </c>
      <c r="M312" s="2">
        <f t="shared" si="75"/>
        <v>-12.930000000000177</v>
      </c>
      <c r="N312" s="2">
        <f t="shared" si="76"/>
        <v>-10.475496463325328</v>
      </c>
      <c r="O312" s="2">
        <f>IF(ISERROR(VLOOKUP(C312/12,#REF!,1,FALSE)),0,1)*SUM(N301:N312)*$C$66</f>
        <v>0</v>
      </c>
      <c r="P312" s="2">
        <f t="shared" si="77"/>
        <v>0</v>
      </c>
      <c r="Q312" s="2">
        <f t="shared" si="82"/>
        <v>-2904.5507174615386</v>
      </c>
      <c r="R312" s="2">
        <f t="shared" si="78"/>
        <v>53596.813534078363</v>
      </c>
      <c r="S312" s="2">
        <f t="shared" si="83"/>
        <v>23596.813534078363</v>
      </c>
      <c r="T312" s="7">
        <f t="shared" si="79"/>
        <v>0.20693750399258054</v>
      </c>
      <c r="U312" s="7">
        <f t="shared" si="84"/>
        <v>3.4381259663370578E-2</v>
      </c>
    </row>
    <row r="313" spans="2:21" x14ac:dyDescent="0.3">
      <c r="B313" s="2" t="str">
        <f t="shared" si="73"/>
        <v/>
      </c>
      <c r="C313" s="4">
        <f t="shared" si="85"/>
        <v>207</v>
      </c>
      <c r="D313" s="40">
        <f t="shared" si="80"/>
        <v>17.25</v>
      </c>
      <c r="E313" s="2">
        <f t="shared" si="81"/>
        <v>202498.6357484601</v>
      </c>
      <c r="F313" s="2">
        <f t="shared" si="86"/>
        <v>870.05000000000007</v>
      </c>
      <c r="G313" s="2">
        <f t="shared" si="87"/>
        <v>506.24658937115026</v>
      </c>
      <c r="H313" s="2">
        <f t="shared" si="88"/>
        <v>363.8034106288498</v>
      </c>
      <c r="I313" s="2">
        <f t="shared" si="74"/>
        <v>202134.83233783126</v>
      </c>
      <c r="J313" s="2"/>
      <c r="K313" s="2">
        <f>K312*(1+$C$44*IF(ISERROR(VLOOKUP(C313/12,#REF!,1,FALSE)),0,1))</f>
        <v>259000</v>
      </c>
      <c r="L313" s="2">
        <f>L312*(1+$C$44*IF(ISERROR(VLOOKUP(C313/12,#REF!,1,FALSE)),0,1))</f>
        <v>857.11999999999989</v>
      </c>
      <c r="M313" s="2">
        <f t="shared" si="75"/>
        <v>-12.930000000000177</v>
      </c>
      <c r="N313" s="2">
        <f t="shared" si="76"/>
        <v>-9.5682560378170365</v>
      </c>
      <c r="O313" s="2">
        <f>IF(ISERROR(VLOOKUP(C313/12,#REF!,1,FALSE)),0,1)*SUM(N302:N313)*$C$66</f>
        <v>0</v>
      </c>
      <c r="P313" s="2">
        <f t="shared" si="77"/>
        <v>0</v>
      </c>
      <c r="Q313" s="2">
        <f t="shared" si="82"/>
        <v>-2919.9011763927565</v>
      </c>
      <c r="R313" s="2">
        <f t="shared" si="78"/>
        <v>53945.266485775966</v>
      </c>
      <c r="S313" s="2">
        <f t="shared" si="83"/>
        <v>23945.266485775966</v>
      </c>
      <c r="T313" s="7">
        <f t="shared" si="79"/>
        <v>0.2082828821844632</v>
      </c>
      <c r="U313" s="7">
        <f t="shared" si="84"/>
        <v>3.4600954330571421E-2</v>
      </c>
    </row>
    <row r="314" spans="2:21" x14ac:dyDescent="0.3">
      <c r="B314" s="2" t="str">
        <f t="shared" si="73"/>
        <v/>
      </c>
      <c r="C314" s="4">
        <f t="shared" si="85"/>
        <v>208</v>
      </c>
      <c r="D314" s="40">
        <f t="shared" si="80"/>
        <v>17.333333333333332</v>
      </c>
      <c r="E314" s="2">
        <f t="shared" si="81"/>
        <v>202134.83233783126</v>
      </c>
      <c r="F314" s="2">
        <f t="shared" si="86"/>
        <v>870.05000000000007</v>
      </c>
      <c r="G314" s="2">
        <f t="shared" si="87"/>
        <v>505.33708084457817</v>
      </c>
      <c r="H314" s="2">
        <f t="shared" si="88"/>
        <v>364.7129191554219</v>
      </c>
      <c r="I314" s="2">
        <f t="shared" si="74"/>
        <v>201770.11941867584</v>
      </c>
      <c r="J314" s="2"/>
      <c r="K314" s="2">
        <f>K313*(1+$C$44*IF(ISERROR(VLOOKUP(C314/12,#REF!,1,FALSE)),0,1))</f>
        <v>259000</v>
      </c>
      <c r="L314" s="2">
        <f>L313*(1+$C$44*IF(ISERROR(VLOOKUP(C314/12,#REF!,1,FALSE)),0,1))</f>
        <v>857.11999999999989</v>
      </c>
      <c r="M314" s="2">
        <f t="shared" si="75"/>
        <v>-12.930000000000177</v>
      </c>
      <c r="N314" s="2">
        <f t="shared" si="76"/>
        <v>-8.6587475112449397</v>
      </c>
      <c r="O314" s="2">
        <f>IF(ISERROR(VLOOKUP(C314/12,#REF!,1,FALSE)),0,1)*SUM(N303:N314)*$C$66</f>
        <v>0</v>
      </c>
      <c r="P314" s="2">
        <f t="shared" si="77"/>
        <v>0</v>
      </c>
      <c r="Q314" s="2">
        <f t="shared" si="82"/>
        <v>-2935.2644273730839</v>
      </c>
      <c r="R314" s="2">
        <f t="shared" si="78"/>
        <v>54294.616153951094</v>
      </c>
      <c r="S314" s="2">
        <f t="shared" si="83"/>
        <v>24294.616153951094</v>
      </c>
      <c r="T314" s="7">
        <f t="shared" si="79"/>
        <v>0.20963172260212778</v>
      </c>
      <c r="U314" s="7">
        <f t="shared" si="84"/>
        <v>3.4817077562365073E-2</v>
      </c>
    </row>
    <row r="315" spans="2:21" x14ac:dyDescent="0.3">
      <c r="B315" s="2" t="str">
        <f t="shared" si="73"/>
        <v/>
      </c>
      <c r="C315" s="4">
        <f t="shared" si="85"/>
        <v>209</v>
      </c>
      <c r="D315" s="40">
        <f t="shared" si="80"/>
        <v>17.416666666666668</v>
      </c>
      <c r="E315" s="2">
        <f t="shared" si="81"/>
        <v>201770.11941867584</v>
      </c>
      <c r="F315" s="2">
        <f t="shared" si="86"/>
        <v>870.05000000000007</v>
      </c>
      <c r="G315" s="2">
        <f t="shared" si="87"/>
        <v>504.42529854668959</v>
      </c>
      <c r="H315" s="2">
        <f t="shared" si="88"/>
        <v>365.62470145331048</v>
      </c>
      <c r="I315" s="2">
        <f t="shared" si="74"/>
        <v>201404.49471722252</v>
      </c>
      <c r="J315" s="2"/>
      <c r="K315" s="2">
        <f>K314*(1+$C$44*IF(ISERROR(VLOOKUP(C315/12,#REF!,1,FALSE)),0,1))</f>
        <v>259000</v>
      </c>
      <c r="L315" s="2">
        <f>L314*(1+$C$44*IF(ISERROR(VLOOKUP(C315/12,#REF!,1,FALSE)),0,1))</f>
        <v>857.11999999999989</v>
      </c>
      <c r="M315" s="2">
        <f t="shared" si="75"/>
        <v>-12.930000000000177</v>
      </c>
      <c r="N315" s="2">
        <f t="shared" si="76"/>
        <v>-7.7469652133563613</v>
      </c>
      <c r="O315" s="2">
        <f>IF(ISERROR(VLOOKUP(C315/12,#REF!,1,FALSE)),0,1)*SUM(N304:N315)*$C$66</f>
        <v>0</v>
      </c>
      <c r="P315" s="2">
        <f t="shared" si="77"/>
        <v>0</v>
      </c>
      <c r="Q315" s="2">
        <f t="shared" si="82"/>
        <v>-2950.6404810625613</v>
      </c>
      <c r="R315" s="2">
        <f t="shared" si="78"/>
        <v>54644.864801714924</v>
      </c>
      <c r="S315" s="2">
        <f t="shared" si="83"/>
        <v>24644.864801714924</v>
      </c>
      <c r="T315" s="7">
        <f t="shared" si="79"/>
        <v>0.2109840339834553</v>
      </c>
      <c r="U315" s="7">
        <f t="shared" si="84"/>
        <v>3.5029694408574619E-2</v>
      </c>
    </row>
    <row r="316" spans="2:21" x14ac:dyDescent="0.3">
      <c r="B316" s="2" t="str">
        <f t="shared" si="73"/>
        <v/>
      </c>
      <c r="C316" s="4">
        <f t="shared" si="85"/>
        <v>210</v>
      </c>
      <c r="D316" s="40">
        <f t="shared" si="80"/>
        <v>17.5</v>
      </c>
      <c r="E316" s="2">
        <f t="shared" si="81"/>
        <v>201404.49471722252</v>
      </c>
      <c r="F316" s="2">
        <f t="shared" si="86"/>
        <v>870.05000000000007</v>
      </c>
      <c r="G316" s="2">
        <f t="shared" si="87"/>
        <v>503.5112367930563</v>
      </c>
      <c r="H316" s="2">
        <f t="shared" si="88"/>
        <v>366.53876320694377</v>
      </c>
      <c r="I316" s="2">
        <f t="shared" si="74"/>
        <v>201037.95595401558</v>
      </c>
      <c r="J316" s="2"/>
      <c r="K316" s="2">
        <f>K315*(1+$C$44*IF(ISERROR(VLOOKUP(C316/12,#REF!,1,FALSE)),0,1))</f>
        <v>259000</v>
      </c>
      <c r="L316" s="2">
        <f>L315*(1+$C$44*IF(ISERROR(VLOOKUP(C316/12,#REF!,1,FALSE)),0,1))</f>
        <v>857.11999999999989</v>
      </c>
      <c r="M316" s="2">
        <f t="shared" si="75"/>
        <v>-12.930000000000177</v>
      </c>
      <c r="N316" s="2">
        <f t="shared" si="76"/>
        <v>-6.8329034597230702</v>
      </c>
      <c r="O316" s="2">
        <f>IF(ISERROR(VLOOKUP(C316/12,#REF!,1,FALSE)),0,1)*SUM(N305:N316)*$C$66</f>
        <v>0</v>
      </c>
      <c r="P316" s="2">
        <f t="shared" si="77"/>
        <v>0</v>
      </c>
      <c r="Q316" s="2">
        <f t="shared" si="82"/>
        <v>-2966.0293481301132</v>
      </c>
      <c r="R316" s="2">
        <f t="shared" si="78"/>
        <v>54996.01469785432</v>
      </c>
      <c r="S316" s="2">
        <f t="shared" si="83"/>
        <v>24996.01469785432</v>
      </c>
      <c r="T316" s="7">
        <f t="shared" si="79"/>
        <v>0.21233982508824062</v>
      </c>
      <c r="U316" s="7">
        <f t="shared" si="84"/>
        <v>3.5238868498371989E-2</v>
      </c>
    </row>
    <row r="317" spans="2:21" x14ac:dyDescent="0.3">
      <c r="B317" s="2" t="str">
        <f t="shared" si="73"/>
        <v/>
      </c>
      <c r="C317" s="4">
        <f t="shared" si="85"/>
        <v>211</v>
      </c>
      <c r="D317" s="40">
        <f t="shared" si="80"/>
        <v>17.583333333333332</v>
      </c>
      <c r="E317" s="2">
        <f t="shared" si="81"/>
        <v>201037.95595401558</v>
      </c>
      <c r="F317" s="2">
        <f t="shared" si="86"/>
        <v>870.05000000000007</v>
      </c>
      <c r="G317" s="2">
        <f t="shared" si="87"/>
        <v>502.59488988503887</v>
      </c>
      <c r="H317" s="2">
        <f t="shared" si="88"/>
        <v>367.4551101149612</v>
      </c>
      <c r="I317" s="2">
        <f t="shared" si="74"/>
        <v>200670.50084390061</v>
      </c>
      <c r="J317" s="2"/>
      <c r="K317" s="2">
        <f>K316*(1+$C$44*IF(ISERROR(VLOOKUP(C317/12,#REF!,1,FALSE)),0,1))</f>
        <v>259000</v>
      </c>
      <c r="L317" s="2">
        <f>L316*(1+$C$44*IF(ISERROR(VLOOKUP(C317/12,#REF!,1,FALSE)),0,1))</f>
        <v>857.11999999999989</v>
      </c>
      <c r="M317" s="2">
        <f t="shared" si="75"/>
        <v>-12.930000000000177</v>
      </c>
      <c r="N317" s="2">
        <f t="shared" si="76"/>
        <v>-5.9165565517056393</v>
      </c>
      <c r="O317" s="2">
        <f>IF(ISERROR(VLOOKUP(C317/12,#REF!,1,FALSE)),0,1)*SUM(N306:N317)*$C$66</f>
        <v>0</v>
      </c>
      <c r="P317" s="2">
        <f t="shared" si="77"/>
        <v>0</v>
      </c>
      <c r="Q317" s="2">
        <f t="shared" si="82"/>
        <v>-2981.4310392535549</v>
      </c>
      <c r="R317" s="2">
        <f t="shared" si="78"/>
        <v>55348.068116845854</v>
      </c>
      <c r="S317" s="2">
        <f t="shared" si="83"/>
        <v>25348.068116845854</v>
      </c>
      <c r="T317" s="7">
        <f t="shared" si="79"/>
        <v>0.21369910469824654</v>
      </c>
      <c r="U317" s="7">
        <f t="shared" si="84"/>
        <v>3.5444662076948852E-2</v>
      </c>
    </row>
    <row r="318" spans="2:21" x14ac:dyDescent="0.3">
      <c r="B318" s="2" t="str">
        <f t="shared" si="73"/>
        <v/>
      </c>
      <c r="C318" s="4">
        <f t="shared" si="85"/>
        <v>212</v>
      </c>
      <c r="D318" s="40">
        <f t="shared" si="80"/>
        <v>17.666666666666668</v>
      </c>
      <c r="E318" s="2">
        <f t="shared" si="81"/>
        <v>200670.50084390061</v>
      </c>
      <c r="F318" s="2">
        <f t="shared" si="86"/>
        <v>870.05000000000007</v>
      </c>
      <c r="G318" s="2">
        <f t="shared" si="87"/>
        <v>501.67625210975149</v>
      </c>
      <c r="H318" s="2">
        <f t="shared" si="88"/>
        <v>368.37374789024858</v>
      </c>
      <c r="I318" s="2">
        <f t="shared" si="74"/>
        <v>200302.12709601034</v>
      </c>
      <c r="J318" s="2"/>
      <c r="K318" s="2">
        <f>K317*(1+$C$44*IF(ISERROR(VLOOKUP(C318/12,#REF!,1,FALSE)),0,1))</f>
        <v>259000</v>
      </c>
      <c r="L318" s="2">
        <f>L317*(1+$C$44*IF(ISERROR(VLOOKUP(C318/12,#REF!,1,FALSE)),0,1))</f>
        <v>857.11999999999989</v>
      </c>
      <c r="M318" s="2">
        <f t="shared" si="75"/>
        <v>-12.930000000000177</v>
      </c>
      <c r="N318" s="2">
        <f t="shared" si="76"/>
        <v>-4.9979187764182598</v>
      </c>
      <c r="O318" s="2">
        <f>IF(ISERROR(VLOOKUP(C318/12,#REF!,1,FALSE)),0,1)*SUM(N307:N318)*$C$66</f>
        <v>0</v>
      </c>
      <c r="P318" s="2">
        <f t="shared" si="77"/>
        <v>0</v>
      </c>
      <c r="Q318" s="2">
        <f t="shared" si="82"/>
        <v>-2996.8455651195995</v>
      </c>
      <c r="R318" s="2">
        <f t="shared" si="78"/>
        <v>55701.027338870044</v>
      </c>
      <c r="S318" s="2">
        <f t="shared" si="83"/>
        <v>25701.027338870044</v>
      </c>
      <c r="T318" s="7">
        <f t="shared" si="79"/>
        <v>0.21506188161725887</v>
      </c>
      <c r="U318" s="7">
        <f t="shared" si="84"/>
        <v>3.5647136041088157E-2</v>
      </c>
    </row>
    <row r="319" spans="2:21" x14ac:dyDescent="0.3">
      <c r="B319" s="2" t="str">
        <f t="shared" si="73"/>
        <v/>
      </c>
      <c r="C319" s="4">
        <f t="shared" si="85"/>
        <v>213</v>
      </c>
      <c r="D319" s="40">
        <f t="shared" si="80"/>
        <v>17.75</v>
      </c>
      <c r="E319" s="2">
        <f t="shared" si="81"/>
        <v>200302.12709601034</v>
      </c>
      <c r="F319" s="2">
        <f t="shared" si="86"/>
        <v>870.05000000000007</v>
      </c>
      <c r="G319" s="2">
        <f t="shared" si="87"/>
        <v>500.75531774002587</v>
      </c>
      <c r="H319" s="2">
        <f t="shared" si="88"/>
        <v>369.29468225997419</v>
      </c>
      <c r="I319" s="2">
        <f t="shared" si="74"/>
        <v>199932.83241375038</v>
      </c>
      <c r="J319" s="2"/>
      <c r="K319" s="2">
        <f>K318*(1+$C$44*IF(ISERROR(VLOOKUP(C319/12,#REF!,1,FALSE)),0,1))</f>
        <v>259000</v>
      </c>
      <c r="L319" s="2">
        <f>L318*(1+$C$44*IF(ISERROR(VLOOKUP(C319/12,#REF!,1,FALSE)),0,1))</f>
        <v>857.11999999999989</v>
      </c>
      <c r="M319" s="2">
        <f t="shared" si="75"/>
        <v>-12.930000000000177</v>
      </c>
      <c r="N319" s="2">
        <f t="shared" si="76"/>
        <v>-4.0769844066926453</v>
      </c>
      <c r="O319" s="2">
        <f>IF(ISERROR(VLOOKUP(C319/12,#REF!,1,FALSE)),0,1)*SUM(N308:N319)*$C$66</f>
        <v>0</v>
      </c>
      <c r="P319" s="2">
        <f t="shared" si="77"/>
        <v>0</v>
      </c>
      <c r="Q319" s="2">
        <f t="shared" si="82"/>
        <v>-3012.2729364238658</v>
      </c>
      <c r="R319" s="2">
        <f t="shared" si="78"/>
        <v>56054.894649825757</v>
      </c>
      <c r="S319" s="2">
        <f t="shared" si="83"/>
        <v>26054.894649825757</v>
      </c>
      <c r="T319" s="7">
        <f t="shared" si="79"/>
        <v>0.21642816467114193</v>
      </c>
      <c r="U319" s="7">
        <f t="shared" si="84"/>
        <v>3.5846349973680969E-2</v>
      </c>
    </row>
    <row r="320" spans="2:21" x14ac:dyDescent="0.3">
      <c r="B320" s="2" t="str">
        <f t="shared" si="73"/>
        <v/>
      </c>
      <c r="C320" s="4">
        <f t="shared" si="85"/>
        <v>214</v>
      </c>
      <c r="D320" s="40">
        <f t="shared" si="80"/>
        <v>17.833333333333332</v>
      </c>
      <c r="E320" s="2">
        <f t="shared" si="81"/>
        <v>199932.83241375038</v>
      </c>
      <c r="F320" s="2">
        <f t="shared" si="86"/>
        <v>870.05000000000007</v>
      </c>
      <c r="G320" s="2">
        <f t="shared" si="87"/>
        <v>499.83208103437596</v>
      </c>
      <c r="H320" s="2">
        <f t="shared" si="88"/>
        <v>370.21791896562411</v>
      </c>
      <c r="I320" s="2">
        <f t="shared" si="74"/>
        <v>199562.61449478476</v>
      </c>
      <c r="J320" s="2"/>
      <c r="K320" s="2">
        <f>K319*(1+$C$44*IF(ISERROR(VLOOKUP(C320/12,#REF!,1,FALSE)),0,1))</f>
        <v>259000</v>
      </c>
      <c r="L320" s="2">
        <f>L319*(1+$C$44*IF(ISERROR(VLOOKUP(C320/12,#REF!,1,FALSE)),0,1))</f>
        <v>857.11999999999989</v>
      </c>
      <c r="M320" s="2">
        <f t="shared" si="75"/>
        <v>-12.930000000000177</v>
      </c>
      <c r="N320" s="2">
        <f t="shared" si="76"/>
        <v>-3.1537477010427324</v>
      </c>
      <c r="O320" s="2">
        <f>IF(ISERROR(VLOOKUP(C320/12,#REF!,1,FALSE)),0,1)*SUM(N309:N320)*$C$66</f>
        <v>0</v>
      </c>
      <c r="P320" s="2">
        <f t="shared" si="77"/>
        <v>0</v>
      </c>
      <c r="Q320" s="2">
        <f t="shared" si="82"/>
        <v>-3027.7131638708856</v>
      </c>
      <c r="R320" s="2">
        <f t="shared" si="78"/>
        <v>56409.672341344354</v>
      </c>
      <c r="S320" s="2">
        <f t="shared" si="83"/>
        <v>26409.672341344354</v>
      </c>
      <c r="T320" s="7">
        <f t="shared" si="79"/>
        <v>0.21779796270789326</v>
      </c>
      <c r="U320" s="7">
        <f t="shared" si="84"/>
        <v>3.6042362177218568E-2</v>
      </c>
    </row>
    <row r="321" spans="2:21" x14ac:dyDescent="0.3">
      <c r="B321" s="2" t="str">
        <f t="shared" si="73"/>
        <v/>
      </c>
      <c r="C321" s="4">
        <f t="shared" si="85"/>
        <v>215</v>
      </c>
      <c r="D321" s="40">
        <f t="shared" si="80"/>
        <v>17.916666666666668</v>
      </c>
      <c r="E321" s="2">
        <f t="shared" si="81"/>
        <v>199562.61449478476</v>
      </c>
      <c r="F321" s="2">
        <f t="shared" si="86"/>
        <v>870.05000000000007</v>
      </c>
      <c r="G321" s="2">
        <f t="shared" si="87"/>
        <v>498.90653623696193</v>
      </c>
      <c r="H321" s="2">
        <f t="shared" si="88"/>
        <v>371.14346376303814</v>
      </c>
      <c r="I321" s="2">
        <f t="shared" si="74"/>
        <v>199191.47103102173</v>
      </c>
      <c r="J321" s="2"/>
      <c r="K321" s="2">
        <f>K320*(1+$C$44*IF(ISERROR(VLOOKUP(C321/12,#REF!,1,FALSE)),0,1))</f>
        <v>259000</v>
      </c>
      <c r="L321" s="2">
        <f>L320*(1+$C$44*IF(ISERROR(VLOOKUP(C321/12,#REF!,1,FALSE)),0,1))</f>
        <v>857.11999999999989</v>
      </c>
      <c r="M321" s="2">
        <f t="shared" si="75"/>
        <v>-12.930000000000177</v>
      </c>
      <c r="N321" s="2">
        <f t="shared" si="76"/>
        <v>-2.2282029036286986</v>
      </c>
      <c r="O321" s="2">
        <f>IF(ISERROR(VLOOKUP(C321/12,#REF!,1,FALSE)),0,1)*SUM(N310:N321)*$C$66</f>
        <v>0</v>
      </c>
      <c r="P321" s="2">
        <f t="shared" si="77"/>
        <v>0</v>
      </c>
      <c r="Q321" s="2">
        <f t="shared" si="82"/>
        <v>-3043.1662581741116</v>
      </c>
      <c r="R321" s="2">
        <f t="shared" si="78"/>
        <v>56765.362710804155</v>
      </c>
      <c r="S321" s="2">
        <f t="shared" si="83"/>
        <v>26765.362710804155</v>
      </c>
      <c r="T321" s="7">
        <f t="shared" si="79"/>
        <v>0.21917128459769944</v>
      </c>
      <c r="U321" s="7">
        <f t="shared" si="84"/>
        <v>3.6235229706298222E-2</v>
      </c>
    </row>
    <row r="322" spans="2:21" x14ac:dyDescent="0.3">
      <c r="B322" s="2" t="str">
        <f t="shared" si="73"/>
        <v/>
      </c>
      <c r="C322" s="4">
        <f t="shared" si="85"/>
        <v>216</v>
      </c>
      <c r="D322" s="40">
        <f t="shared" si="80"/>
        <v>18</v>
      </c>
      <c r="E322" s="2">
        <f t="shared" si="81"/>
        <v>199191.47103102173</v>
      </c>
      <c r="F322" s="2">
        <f t="shared" si="86"/>
        <v>870.05000000000007</v>
      </c>
      <c r="G322" s="2">
        <f t="shared" si="87"/>
        <v>497.97867757755427</v>
      </c>
      <c r="H322" s="2">
        <f t="shared" si="88"/>
        <v>372.0713224224458</v>
      </c>
      <c r="I322" s="2">
        <f t="shared" si="74"/>
        <v>198819.39970859929</v>
      </c>
      <c r="J322" s="2"/>
      <c r="K322" s="2">
        <f>K321*(1+$C$44*IF(ISERROR(VLOOKUP(C322/12,#REF!,1,FALSE)),0,1))</f>
        <v>259000</v>
      </c>
      <c r="L322" s="2">
        <f>L321*(1+$C$44*IF(ISERROR(VLOOKUP(C322/12,#REF!,1,FALSE)),0,1))</f>
        <v>857.11999999999989</v>
      </c>
      <c r="M322" s="2">
        <f t="shared" si="75"/>
        <v>-12.930000000000177</v>
      </c>
      <c r="N322" s="2">
        <f t="shared" si="76"/>
        <v>-1.3003442442210371</v>
      </c>
      <c r="O322" s="2">
        <f>IF(ISERROR(VLOOKUP(C322/12,#REF!,1,FALSE)),0,1)*SUM(N311:N322)*$C$66</f>
        <v>0</v>
      </c>
      <c r="P322" s="2">
        <f t="shared" si="77"/>
        <v>0</v>
      </c>
      <c r="Q322" s="2">
        <f t="shared" si="82"/>
        <v>-3058.6322300559232</v>
      </c>
      <c r="R322" s="2">
        <f t="shared" si="78"/>
        <v>57121.968061344785</v>
      </c>
      <c r="S322" s="2">
        <f t="shared" si="83"/>
        <v>27121.968061344785</v>
      </c>
      <c r="T322" s="7">
        <f t="shared" si="79"/>
        <v>0.22054813923299144</v>
      </c>
      <c r="U322" s="7">
        <f t="shared" si="84"/>
        <v>3.6425008399171954E-2</v>
      </c>
    </row>
    <row r="323" spans="2:21" x14ac:dyDescent="0.3">
      <c r="B323" s="2" t="str">
        <f t="shared" si="73"/>
        <v/>
      </c>
      <c r="C323" s="4">
        <f t="shared" si="85"/>
        <v>217</v>
      </c>
      <c r="D323" s="40">
        <f t="shared" si="80"/>
        <v>18.083333333333332</v>
      </c>
      <c r="E323" s="2">
        <f t="shared" si="81"/>
        <v>198819.39970859929</v>
      </c>
      <c r="F323" s="2">
        <f t="shared" si="86"/>
        <v>870.05000000000007</v>
      </c>
      <c r="G323" s="2">
        <f t="shared" si="87"/>
        <v>497.0484992714982</v>
      </c>
      <c r="H323" s="2">
        <f t="shared" si="88"/>
        <v>373.00150072850187</v>
      </c>
      <c r="I323" s="2">
        <f t="shared" si="74"/>
        <v>198446.39820787078</v>
      </c>
      <c r="J323" s="2"/>
      <c r="K323" s="2">
        <f>K322*(1+$C$44*IF(ISERROR(VLOOKUP(C323/12,#REF!,1,FALSE)),0,1))</f>
        <v>259000</v>
      </c>
      <c r="L323" s="2">
        <f>L322*(1+$C$44*IF(ISERROR(VLOOKUP(C323/12,#REF!,1,FALSE)),0,1))</f>
        <v>857.11999999999989</v>
      </c>
      <c r="M323" s="2">
        <f t="shared" si="75"/>
        <v>-12.930000000000177</v>
      </c>
      <c r="N323" s="2">
        <f t="shared" si="76"/>
        <v>-0.37016593816497334</v>
      </c>
      <c r="O323" s="2">
        <f>IF(ISERROR(VLOOKUP(C323/12,#REF!,1,FALSE)),0,1)*SUM(N312:N323)*$C$66</f>
        <v>0</v>
      </c>
      <c r="P323" s="2">
        <f t="shared" si="77"/>
        <v>0</v>
      </c>
      <c r="Q323" s="2">
        <f t="shared" si="82"/>
        <v>-3074.1110902476366</v>
      </c>
      <c r="R323" s="2">
        <f t="shared" si="78"/>
        <v>57479.490701881587</v>
      </c>
      <c r="S323" s="2">
        <f t="shared" si="83"/>
        <v>27479.490701881587</v>
      </c>
      <c r="T323" s="7">
        <f t="shared" si="79"/>
        <v>0.22192853552850034</v>
      </c>
      <c r="U323" s="7">
        <f t="shared" si="84"/>
        <v>3.6611752908374484E-2</v>
      </c>
    </row>
    <row r="324" spans="2:21" x14ac:dyDescent="0.3">
      <c r="B324" s="2" t="str">
        <f t="shared" si="73"/>
        <v/>
      </c>
      <c r="C324" s="4">
        <f t="shared" si="85"/>
        <v>218</v>
      </c>
      <c r="D324" s="40">
        <f t="shared" si="80"/>
        <v>18.166666666666668</v>
      </c>
      <c r="E324" s="2">
        <f t="shared" si="81"/>
        <v>198446.39820787078</v>
      </c>
      <c r="F324" s="2">
        <f t="shared" si="86"/>
        <v>870.05000000000007</v>
      </c>
      <c r="G324" s="2">
        <f t="shared" si="87"/>
        <v>496.11599551967691</v>
      </c>
      <c r="H324" s="2">
        <f t="shared" si="88"/>
        <v>373.93400448032315</v>
      </c>
      <c r="I324" s="2">
        <f t="shared" si="74"/>
        <v>198072.46420339047</v>
      </c>
      <c r="J324" s="2"/>
      <c r="K324" s="2">
        <f>K323*(1+$C$44*IF(ISERROR(VLOOKUP(C324/12,#REF!,1,FALSE)),0,1))</f>
        <v>259000</v>
      </c>
      <c r="L324" s="2">
        <f>L323*(1+$C$44*IF(ISERROR(VLOOKUP(C324/12,#REF!,1,FALSE)),0,1))</f>
        <v>857.11999999999989</v>
      </c>
      <c r="M324" s="2">
        <f t="shared" si="75"/>
        <v>-12.930000000000177</v>
      </c>
      <c r="N324" s="2">
        <f t="shared" si="76"/>
        <v>0.5623378136563133</v>
      </c>
      <c r="O324" s="2">
        <f>IF(ISERROR(VLOOKUP(C324/12,#REF!,1,FALSE)),0,1)*SUM(N313:N324)*$C$66</f>
        <v>0</v>
      </c>
      <c r="P324" s="2">
        <f t="shared" si="77"/>
        <v>0</v>
      </c>
      <c r="Q324" s="2">
        <f t="shared" si="82"/>
        <v>-3089.6028494895095</v>
      </c>
      <c r="R324" s="2">
        <f t="shared" si="78"/>
        <v>57837.932947120018</v>
      </c>
      <c r="S324" s="2">
        <f t="shared" si="83"/>
        <v>27837.932947120018</v>
      </c>
      <c r="T324" s="7">
        <f t="shared" si="79"/>
        <v>0.22331248242131282</v>
      </c>
      <c r="U324" s="7">
        <f t="shared" si="84"/>
        <v>3.6795516730457223E-2</v>
      </c>
    </row>
    <row r="325" spans="2:21" x14ac:dyDescent="0.3">
      <c r="B325" s="2" t="str">
        <f t="shared" si="73"/>
        <v/>
      </c>
      <c r="C325" s="4">
        <f t="shared" si="85"/>
        <v>219</v>
      </c>
      <c r="D325" s="40">
        <f t="shared" si="80"/>
        <v>18.25</v>
      </c>
      <c r="E325" s="2">
        <f t="shared" si="81"/>
        <v>198072.46420339047</v>
      </c>
      <c r="F325" s="2">
        <f t="shared" si="86"/>
        <v>870.05000000000007</v>
      </c>
      <c r="G325" s="2">
        <f t="shared" si="87"/>
        <v>495.18116050847613</v>
      </c>
      <c r="H325" s="2">
        <f t="shared" si="88"/>
        <v>374.86883949152394</v>
      </c>
      <c r="I325" s="2">
        <f t="shared" si="74"/>
        <v>197697.59536389893</v>
      </c>
      <c r="J325" s="2"/>
      <c r="K325" s="2">
        <f>K324*(1+$C$44*IF(ISERROR(VLOOKUP(C325/12,#REF!,1,FALSE)),0,1))</f>
        <v>259000</v>
      </c>
      <c r="L325" s="2">
        <f>L324*(1+$C$44*IF(ISERROR(VLOOKUP(C325/12,#REF!,1,FALSE)),0,1))</f>
        <v>857.11999999999989</v>
      </c>
      <c r="M325" s="2">
        <f t="shared" si="75"/>
        <v>-12.930000000000177</v>
      </c>
      <c r="N325" s="2">
        <f t="shared" si="76"/>
        <v>1.4971728248571026</v>
      </c>
      <c r="O325" s="2">
        <f>IF(ISERROR(VLOOKUP(C325/12,#REF!,1,FALSE)),0,1)*SUM(N314:N325)*$C$66</f>
        <v>0</v>
      </c>
      <c r="P325" s="2">
        <f t="shared" si="77"/>
        <v>0</v>
      </c>
      <c r="Q325" s="2">
        <f t="shared" si="82"/>
        <v>-3105.1075185307509</v>
      </c>
      <c r="R325" s="2">
        <f t="shared" si="78"/>
        <v>58197.297117570328</v>
      </c>
      <c r="S325" s="2">
        <f t="shared" si="83"/>
        <v>28197.297117570328</v>
      </c>
      <c r="T325" s="7">
        <f t="shared" si="79"/>
        <v>0.2246999888709279</v>
      </c>
      <c r="U325" s="7">
        <f t="shared" si="84"/>
        <v>3.6976352234860066E-2</v>
      </c>
    </row>
    <row r="326" spans="2:21" x14ac:dyDescent="0.3">
      <c r="B326" s="2" t="str">
        <f t="shared" si="73"/>
        <v/>
      </c>
      <c r="C326" s="4">
        <f t="shared" si="85"/>
        <v>220</v>
      </c>
      <c r="D326" s="40">
        <f t="shared" si="80"/>
        <v>18.333333333333332</v>
      </c>
      <c r="E326" s="2">
        <f t="shared" si="81"/>
        <v>197697.59536389893</v>
      </c>
      <c r="F326" s="2">
        <f t="shared" si="86"/>
        <v>870.05000000000007</v>
      </c>
      <c r="G326" s="2">
        <f t="shared" si="87"/>
        <v>494.24398840974732</v>
      </c>
      <c r="H326" s="2">
        <f t="shared" si="88"/>
        <v>375.80601159025275</v>
      </c>
      <c r="I326" s="2">
        <f t="shared" si="74"/>
        <v>197321.78935230867</v>
      </c>
      <c r="J326" s="2"/>
      <c r="K326" s="2">
        <f>K325*(1+$C$44*IF(ISERROR(VLOOKUP(C326/12,#REF!,1,FALSE)),0,1))</f>
        <v>259000</v>
      </c>
      <c r="L326" s="2">
        <f>L325*(1+$C$44*IF(ISERROR(VLOOKUP(C326/12,#REF!,1,FALSE)),0,1))</f>
        <v>857.11999999999989</v>
      </c>
      <c r="M326" s="2">
        <f t="shared" si="75"/>
        <v>-12.930000000000177</v>
      </c>
      <c r="N326" s="2">
        <f t="shared" si="76"/>
        <v>2.4343449235859111</v>
      </c>
      <c r="O326" s="2">
        <f>IF(ISERROR(VLOOKUP(C326/12,#REF!,1,FALSE)),0,1)*SUM(N315:N326)*$C$66</f>
        <v>0</v>
      </c>
      <c r="P326" s="2">
        <f t="shared" si="77"/>
        <v>0</v>
      </c>
      <c r="Q326" s="2">
        <f t="shared" si="82"/>
        <v>-3120.6251081295263</v>
      </c>
      <c r="R326" s="2">
        <f t="shared" si="78"/>
        <v>58557.585539561813</v>
      </c>
      <c r="S326" s="2">
        <f t="shared" si="83"/>
        <v>28557.585539561813</v>
      </c>
      <c r="T326" s="7">
        <f t="shared" si="79"/>
        <v>0.22609106385931202</v>
      </c>
      <c r="U326" s="7">
        <f t="shared" si="84"/>
        <v>3.7154310691949188E-2</v>
      </c>
    </row>
    <row r="327" spans="2:21" x14ac:dyDescent="0.3">
      <c r="B327" s="2" t="str">
        <f t="shared" si="73"/>
        <v/>
      </c>
      <c r="C327" s="4">
        <f t="shared" si="85"/>
        <v>221</v>
      </c>
      <c r="D327" s="40">
        <f t="shared" si="80"/>
        <v>18.416666666666668</v>
      </c>
      <c r="E327" s="2">
        <f t="shared" si="81"/>
        <v>197321.78935230867</v>
      </c>
      <c r="F327" s="2">
        <f t="shared" si="86"/>
        <v>870.05000000000007</v>
      </c>
      <c r="G327" s="2">
        <f t="shared" si="87"/>
        <v>493.30447338077164</v>
      </c>
      <c r="H327" s="2">
        <f t="shared" si="88"/>
        <v>376.74552661922843</v>
      </c>
      <c r="I327" s="2">
        <f t="shared" si="74"/>
        <v>196945.04382568944</v>
      </c>
      <c r="J327" s="2"/>
      <c r="K327" s="2">
        <f>K326*(1+$C$44*IF(ISERROR(VLOOKUP(C327/12,#REF!,1,FALSE)),0,1))</f>
        <v>259000</v>
      </c>
      <c r="L327" s="2">
        <f>L326*(1+$C$44*IF(ISERROR(VLOOKUP(C327/12,#REF!,1,FALSE)),0,1))</f>
        <v>857.11999999999989</v>
      </c>
      <c r="M327" s="2">
        <f t="shared" si="75"/>
        <v>-12.930000000000177</v>
      </c>
      <c r="N327" s="2">
        <f t="shared" si="76"/>
        <v>3.3738599525615882</v>
      </c>
      <c r="O327" s="2">
        <f>IF(ISERROR(VLOOKUP(C327/12,#REF!,1,FALSE)),0,1)*SUM(N316:N327)*$C$66</f>
        <v>0</v>
      </c>
      <c r="P327" s="2">
        <f t="shared" si="77"/>
        <v>0</v>
      </c>
      <c r="Q327" s="2">
        <f t="shared" si="82"/>
        <v>-3136.1556290529675</v>
      </c>
      <c r="R327" s="2">
        <f t="shared" si="78"/>
        <v>58918.800545257604</v>
      </c>
      <c r="S327" s="2">
        <f t="shared" si="83"/>
        <v>28918.800545257604</v>
      </c>
      <c r="T327" s="7">
        <f t="shared" si="79"/>
        <v>0.22748571639095599</v>
      </c>
      <c r="U327" s="7">
        <f t="shared" si="84"/>
        <v>3.7329442300246596E-2</v>
      </c>
    </row>
    <row r="328" spans="2:21" x14ac:dyDescent="0.3">
      <c r="B328" s="2" t="str">
        <f t="shared" si="73"/>
        <v/>
      </c>
      <c r="C328" s="4">
        <f t="shared" si="85"/>
        <v>222</v>
      </c>
      <c r="D328" s="40">
        <f t="shared" si="80"/>
        <v>18.5</v>
      </c>
      <c r="E328" s="2">
        <f t="shared" si="81"/>
        <v>196945.04382568944</v>
      </c>
      <c r="F328" s="2">
        <f t="shared" si="86"/>
        <v>870.05000000000007</v>
      </c>
      <c r="G328" s="2">
        <f t="shared" si="87"/>
        <v>492.36260956422353</v>
      </c>
      <c r="H328" s="2">
        <f t="shared" si="88"/>
        <v>377.68739043577654</v>
      </c>
      <c r="I328" s="2">
        <f t="shared" si="74"/>
        <v>196567.35643525366</v>
      </c>
      <c r="J328" s="2"/>
      <c r="K328" s="2">
        <f>K327*(1+$C$44*IF(ISERROR(VLOOKUP(C328/12,#REF!,1,FALSE)),0,1))</f>
        <v>259000</v>
      </c>
      <c r="L328" s="2">
        <f>L327*(1+$C$44*IF(ISERROR(VLOOKUP(C328/12,#REF!,1,FALSE)),0,1))</f>
        <v>857.11999999999989</v>
      </c>
      <c r="M328" s="2">
        <f t="shared" si="75"/>
        <v>-12.930000000000177</v>
      </c>
      <c r="N328" s="2">
        <f t="shared" si="76"/>
        <v>4.3157237691096952</v>
      </c>
      <c r="O328" s="2">
        <f>IF(ISERROR(VLOOKUP(C328/12,#REF!,1,FALSE)),0,1)*SUM(N317:N328)*$C$66</f>
        <v>0</v>
      </c>
      <c r="P328" s="2">
        <f t="shared" si="77"/>
        <v>0</v>
      </c>
      <c r="Q328" s="2">
        <f t="shared" si="82"/>
        <v>-3151.6990920771782</v>
      </c>
      <c r="R328" s="2">
        <f t="shared" si="78"/>
        <v>59280.944472669158</v>
      </c>
      <c r="S328" s="2">
        <f t="shared" si="83"/>
        <v>29280.944472669158</v>
      </c>
      <c r="T328" s="7">
        <f t="shared" si="79"/>
        <v>0.22888395549293111</v>
      </c>
      <c r="U328" s="7">
        <f t="shared" si="84"/>
        <v>3.7501796212880523E-2</v>
      </c>
    </row>
    <row r="329" spans="2:21" x14ac:dyDescent="0.3">
      <c r="B329" s="2" t="str">
        <f t="shared" si="73"/>
        <v/>
      </c>
      <c r="C329" s="4">
        <f t="shared" si="85"/>
        <v>223</v>
      </c>
      <c r="D329" s="40">
        <f t="shared" si="80"/>
        <v>18.583333333333332</v>
      </c>
      <c r="E329" s="2">
        <f t="shared" si="81"/>
        <v>196567.35643525366</v>
      </c>
      <c r="F329" s="2">
        <f t="shared" si="86"/>
        <v>870.05000000000007</v>
      </c>
      <c r="G329" s="2">
        <f t="shared" si="87"/>
        <v>491.41839108813411</v>
      </c>
      <c r="H329" s="2">
        <f t="shared" si="88"/>
        <v>378.63160891186595</v>
      </c>
      <c r="I329" s="2">
        <f t="shared" si="74"/>
        <v>196188.72482634179</v>
      </c>
      <c r="J329" s="2"/>
      <c r="K329" s="2">
        <f>K328*(1+$C$44*IF(ISERROR(VLOOKUP(C329/12,#REF!,1,FALSE)),0,1))</f>
        <v>259000</v>
      </c>
      <c r="L329" s="2">
        <f>L328*(1+$C$44*IF(ISERROR(VLOOKUP(C329/12,#REF!,1,FALSE)),0,1))</f>
        <v>857.11999999999989</v>
      </c>
      <c r="M329" s="2">
        <f t="shared" si="75"/>
        <v>-12.930000000000177</v>
      </c>
      <c r="N329" s="2">
        <f t="shared" si="76"/>
        <v>5.2599422451991131</v>
      </c>
      <c r="O329" s="2">
        <f>IF(ISERROR(VLOOKUP(C329/12,#REF!,1,FALSE)),0,1)*SUM(N318:N329)*$C$66</f>
        <v>0</v>
      </c>
      <c r="P329" s="2">
        <f t="shared" si="77"/>
        <v>0</v>
      </c>
      <c r="Q329" s="2">
        <f t="shared" si="82"/>
        <v>-3167.2555079872427</v>
      </c>
      <c r="R329" s="2">
        <f t="shared" si="78"/>
        <v>59644.01966567096</v>
      </c>
      <c r="S329" s="2">
        <f t="shared" si="83"/>
        <v>29644.01966567096</v>
      </c>
      <c r="T329" s="7">
        <f t="shared" si="79"/>
        <v>0.2302857902149458</v>
      </c>
      <c r="U329" s="7">
        <f t="shared" si="84"/>
        <v>3.7671420563279989E-2</v>
      </c>
    </row>
    <row r="330" spans="2:21" x14ac:dyDescent="0.3">
      <c r="B330" s="2" t="str">
        <f t="shared" si="73"/>
        <v/>
      </c>
      <c r="C330" s="4">
        <f t="shared" si="85"/>
        <v>224</v>
      </c>
      <c r="D330" s="40">
        <f t="shared" si="80"/>
        <v>18.666666666666668</v>
      </c>
      <c r="E330" s="2">
        <f t="shared" si="81"/>
        <v>196188.72482634179</v>
      </c>
      <c r="F330" s="2">
        <f t="shared" si="86"/>
        <v>870.05000000000007</v>
      </c>
      <c r="G330" s="2">
        <f t="shared" si="87"/>
        <v>490.47181206585446</v>
      </c>
      <c r="H330" s="2">
        <f t="shared" si="88"/>
        <v>379.5781879341456</v>
      </c>
      <c r="I330" s="2">
        <f t="shared" si="74"/>
        <v>195809.14663840763</v>
      </c>
      <c r="J330" s="2"/>
      <c r="K330" s="2">
        <f>K329*(1+$C$44*IF(ISERROR(VLOOKUP(C330/12,#REF!,1,FALSE)),0,1))</f>
        <v>259000</v>
      </c>
      <c r="L330" s="2">
        <f>L329*(1+$C$44*IF(ISERROR(VLOOKUP(C330/12,#REF!,1,FALSE)),0,1))</f>
        <v>857.11999999999989</v>
      </c>
      <c r="M330" s="2">
        <f t="shared" si="75"/>
        <v>-12.930000000000177</v>
      </c>
      <c r="N330" s="2">
        <f t="shared" si="76"/>
        <v>6.2065212674787631</v>
      </c>
      <c r="O330" s="2">
        <f>IF(ISERROR(VLOOKUP(C330/12,#REF!,1,FALSE)),0,1)*SUM(N319:N330)*$C$66</f>
        <v>0</v>
      </c>
      <c r="P330" s="2">
        <f t="shared" si="77"/>
        <v>0</v>
      </c>
      <c r="Q330" s="2">
        <f t="shared" si="82"/>
        <v>-3182.8248875772319</v>
      </c>
      <c r="R330" s="2">
        <f t="shared" si="78"/>
        <v>60008.028474015126</v>
      </c>
      <c r="S330" s="2">
        <f t="shared" si="83"/>
        <v>30008.028474015126</v>
      </c>
      <c r="T330" s="7">
        <f t="shared" si="79"/>
        <v>0.23169122962940203</v>
      </c>
      <c r="U330" s="7">
        <f t="shared" si="84"/>
        <v>3.7838362490138833E-2</v>
      </c>
    </row>
    <row r="331" spans="2:21" x14ac:dyDescent="0.3">
      <c r="B331" s="2" t="str">
        <f t="shared" si="73"/>
        <v/>
      </c>
      <c r="C331" s="4">
        <f t="shared" si="85"/>
        <v>225</v>
      </c>
      <c r="D331" s="40">
        <f t="shared" si="80"/>
        <v>18.75</v>
      </c>
      <c r="E331" s="2">
        <f t="shared" si="81"/>
        <v>195809.14663840763</v>
      </c>
      <c r="F331" s="2">
        <f t="shared" si="86"/>
        <v>870.05000000000007</v>
      </c>
      <c r="G331" s="2">
        <f t="shared" si="87"/>
        <v>489.52286659601901</v>
      </c>
      <c r="H331" s="2">
        <f t="shared" si="88"/>
        <v>380.52713340398105</v>
      </c>
      <c r="I331" s="2">
        <f t="shared" si="74"/>
        <v>195428.61950500365</v>
      </c>
      <c r="J331" s="2"/>
      <c r="K331" s="2">
        <f>K330*(1+$C$44*IF(ISERROR(VLOOKUP(C331/12,#REF!,1,FALSE)),0,1))</f>
        <v>259000</v>
      </c>
      <c r="L331" s="2">
        <f>L330*(1+$C$44*IF(ISERROR(VLOOKUP(C331/12,#REF!,1,FALSE)),0,1))</f>
        <v>857.11999999999989</v>
      </c>
      <c r="M331" s="2">
        <f t="shared" si="75"/>
        <v>-12.930000000000177</v>
      </c>
      <c r="N331" s="2">
        <f t="shared" si="76"/>
        <v>7.1554667373142138</v>
      </c>
      <c r="O331" s="2">
        <f>IF(ISERROR(VLOOKUP(C331/12,#REF!,1,FALSE)),0,1)*SUM(N320:N331)*$C$66</f>
        <v>0</v>
      </c>
      <c r="P331" s="2">
        <f t="shared" si="77"/>
        <v>0</v>
      </c>
      <c r="Q331" s="2">
        <f t="shared" si="82"/>
        <v>-3198.4072416502131</v>
      </c>
      <c r="R331" s="2">
        <f t="shared" si="78"/>
        <v>60372.973253346136</v>
      </c>
      <c r="S331" s="2">
        <f t="shared" si="83"/>
        <v>30372.973253346136</v>
      </c>
      <c r="T331" s="7">
        <f t="shared" si="79"/>
        <v>0.23310028283145226</v>
      </c>
      <c r="U331" s="7">
        <f t="shared" si="84"/>
        <v>3.800266816167186E-2</v>
      </c>
    </row>
    <row r="332" spans="2:21" x14ac:dyDescent="0.3">
      <c r="B332" s="2" t="str">
        <f t="shared" si="73"/>
        <v/>
      </c>
      <c r="C332" s="4">
        <f t="shared" si="85"/>
        <v>226</v>
      </c>
      <c r="D332" s="40">
        <f t="shared" si="80"/>
        <v>18.833333333333332</v>
      </c>
      <c r="E332" s="2">
        <f t="shared" si="81"/>
        <v>195428.61950500365</v>
      </c>
      <c r="F332" s="2">
        <f t="shared" si="86"/>
        <v>870.05000000000007</v>
      </c>
      <c r="G332" s="2">
        <f t="shared" si="87"/>
        <v>488.57154876250911</v>
      </c>
      <c r="H332" s="2">
        <f t="shared" si="88"/>
        <v>381.47845123749096</v>
      </c>
      <c r="I332" s="2">
        <f t="shared" si="74"/>
        <v>195047.14105376616</v>
      </c>
      <c r="J332" s="2"/>
      <c r="K332" s="2">
        <f>K331*(1+$C$44*IF(ISERROR(VLOOKUP(C332/12,#REF!,1,FALSE)),0,1))</f>
        <v>259000</v>
      </c>
      <c r="L332" s="2">
        <f>L331*(1+$C$44*IF(ISERROR(VLOOKUP(C332/12,#REF!,1,FALSE)),0,1))</f>
        <v>857.11999999999989</v>
      </c>
      <c r="M332" s="2">
        <f t="shared" si="75"/>
        <v>-12.930000000000177</v>
      </c>
      <c r="N332" s="2">
        <f t="shared" si="76"/>
        <v>8.106784570824118</v>
      </c>
      <c r="O332" s="2">
        <f>IF(ISERROR(VLOOKUP(C332/12,#REF!,1,FALSE)),0,1)*SUM(N321:N332)*$C$66</f>
        <v>0</v>
      </c>
      <c r="P332" s="2">
        <f t="shared" si="77"/>
        <v>0</v>
      </c>
      <c r="Q332" s="2">
        <f t="shared" si="82"/>
        <v>-3214.0025810182551</v>
      </c>
      <c r="R332" s="2">
        <f t="shared" si="78"/>
        <v>60738.856365215586</v>
      </c>
      <c r="S332" s="2">
        <f t="shared" si="83"/>
        <v>30738.856365215586</v>
      </c>
      <c r="T332" s="7">
        <f t="shared" si="79"/>
        <v>0.23451295893905633</v>
      </c>
      <c r="U332" s="7">
        <f t="shared" si="84"/>
        <v>3.8164382799188878E-2</v>
      </c>
    </row>
    <row r="333" spans="2:21" x14ac:dyDescent="0.3">
      <c r="B333" s="2" t="str">
        <f t="shared" si="73"/>
        <v/>
      </c>
      <c r="C333" s="4">
        <f t="shared" si="85"/>
        <v>227</v>
      </c>
      <c r="D333" s="40">
        <f t="shared" si="80"/>
        <v>18.916666666666668</v>
      </c>
      <c r="E333" s="2">
        <f t="shared" si="81"/>
        <v>195047.14105376616</v>
      </c>
      <c r="F333" s="2">
        <f t="shared" si="86"/>
        <v>870.05000000000007</v>
      </c>
      <c r="G333" s="2">
        <f t="shared" si="87"/>
        <v>487.61785263441539</v>
      </c>
      <c r="H333" s="2">
        <f t="shared" si="88"/>
        <v>382.43214736558468</v>
      </c>
      <c r="I333" s="2">
        <f t="shared" si="74"/>
        <v>194664.70890640057</v>
      </c>
      <c r="J333" s="2"/>
      <c r="K333" s="2">
        <f>K332*(1+$C$44*IF(ISERROR(VLOOKUP(C333/12,#REF!,1,FALSE)),0,1))</f>
        <v>259000</v>
      </c>
      <c r="L333" s="2">
        <f>L332*(1+$C$44*IF(ISERROR(VLOOKUP(C333/12,#REF!,1,FALSE)),0,1))</f>
        <v>857.11999999999989</v>
      </c>
      <c r="M333" s="2">
        <f t="shared" si="75"/>
        <v>-12.930000000000177</v>
      </c>
      <c r="N333" s="2">
        <f t="shared" si="76"/>
        <v>9.0604806989178428</v>
      </c>
      <c r="O333" s="2">
        <f>IF(ISERROR(VLOOKUP(C333/12,#REF!,1,FALSE)),0,1)*SUM(N322:N333)*$C$66</f>
        <v>0</v>
      </c>
      <c r="P333" s="2">
        <f t="shared" si="77"/>
        <v>0</v>
      </c>
      <c r="Q333" s="2">
        <f t="shared" si="82"/>
        <v>-3229.6109165024368</v>
      </c>
      <c r="R333" s="2">
        <f t="shared" si="78"/>
        <v>61105.680177097005</v>
      </c>
      <c r="S333" s="2">
        <f t="shared" si="83"/>
        <v>31105.680177097005</v>
      </c>
      <c r="T333" s="7">
        <f t="shared" si="79"/>
        <v>0.23592926709303863</v>
      </c>
      <c r="U333" s="7">
        <f t="shared" si="84"/>
        <v>3.8323550700003706E-2</v>
      </c>
    </row>
    <row r="334" spans="2:21" x14ac:dyDescent="0.3">
      <c r="B334" s="2" t="str">
        <f t="shared" si="73"/>
        <v/>
      </c>
      <c r="C334" s="4">
        <f t="shared" si="85"/>
        <v>228</v>
      </c>
      <c r="D334" s="40">
        <f t="shared" si="80"/>
        <v>19</v>
      </c>
      <c r="E334" s="2">
        <f t="shared" si="81"/>
        <v>194664.70890640057</v>
      </c>
      <c r="F334" s="2">
        <f t="shared" si="86"/>
        <v>870.05000000000007</v>
      </c>
      <c r="G334" s="2">
        <f t="shared" si="87"/>
        <v>486.66177226600144</v>
      </c>
      <c r="H334" s="2">
        <f t="shared" si="88"/>
        <v>383.38822773399863</v>
      </c>
      <c r="I334" s="2">
        <f t="shared" si="74"/>
        <v>194281.32067866658</v>
      </c>
      <c r="J334" s="2"/>
      <c r="K334" s="2">
        <f>K333*(1+$C$44*IF(ISERROR(VLOOKUP(C334/12,#REF!,1,FALSE)),0,1))</f>
        <v>259000</v>
      </c>
      <c r="L334" s="2">
        <f>L333*(1+$C$44*IF(ISERROR(VLOOKUP(C334/12,#REF!,1,FALSE)),0,1))</f>
        <v>857.11999999999989</v>
      </c>
      <c r="M334" s="2">
        <f t="shared" si="75"/>
        <v>-12.930000000000177</v>
      </c>
      <c r="N334" s="2">
        <f t="shared" si="76"/>
        <v>10.016561067331793</v>
      </c>
      <c r="O334" s="2">
        <f>IF(ISERROR(VLOOKUP(C334/12,#REF!,1,FALSE)),0,1)*SUM(N323:N334)*$C$66</f>
        <v>0</v>
      </c>
      <c r="P334" s="2">
        <f t="shared" si="77"/>
        <v>0</v>
      </c>
      <c r="Q334" s="2">
        <f t="shared" si="82"/>
        <v>-3245.2322589328555</v>
      </c>
      <c r="R334" s="2">
        <f t="shared" si="78"/>
        <v>61473.447062400548</v>
      </c>
      <c r="S334" s="2">
        <f t="shared" si="83"/>
        <v>31473.447062400548</v>
      </c>
      <c r="T334" s="7">
        <f t="shared" si="79"/>
        <v>0.23734921645714496</v>
      </c>
      <c r="U334" s="7">
        <f t="shared" si="84"/>
        <v>3.8480215259703909E-2</v>
      </c>
    </row>
    <row r="335" spans="2:21" x14ac:dyDescent="0.3">
      <c r="B335" s="2" t="str">
        <f t="shared" si="73"/>
        <v/>
      </c>
      <c r="C335" s="4">
        <f t="shared" si="85"/>
        <v>229</v>
      </c>
      <c r="D335" s="40">
        <f t="shared" si="80"/>
        <v>19.083333333333332</v>
      </c>
      <c r="E335" s="2">
        <f t="shared" si="81"/>
        <v>194281.32067866658</v>
      </c>
      <c r="F335" s="2">
        <f t="shared" si="86"/>
        <v>870.05000000000007</v>
      </c>
      <c r="G335" s="2">
        <f t="shared" si="87"/>
        <v>485.70330169666641</v>
      </c>
      <c r="H335" s="2">
        <f t="shared" si="88"/>
        <v>384.34669830333365</v>
      </c>
      <c r="I335" s="2">
        <f t="shared" si="74"/>
        <v>193896.97398036325</v>
      </c>
      <c r="J335" s="2"/>
      <c r="K335" s="2">
        <f>K334*(1+$C$44*IF(ISERROR(VLOOKUP(C335/12,#REF!,1,FALSE)),0,1))</f>
        <v>259000</v>
      </c>
      <c r="L335" s="2">
        <f>L334*(1+$C$44*IF(ISERROR(VLOOKUP(C335/12,#REF!,1,FALSE)),0,1))</f>
        <v>857.11999999999989</v>
      </c>
      <c r="M335" s="2">
        <f t="shared" si="75"/>
        <v>-12.930000000000177</v>
      </c>
      <c r="N335" s="2">
        <f t="shared" si="76"/>
        <v>10.975031636666813</v>
      </c>
      <c r="O335" s="2">
        <f>IF(ISERROR(VLOOKUP(C335/12,#REF!,1,FALSE)),0,1)*SUM(N324:N335)*$C$66</f>
        <v>0</v>
      </c>
      <c r="P335" s="2">
        <f t="shared" si="77"/>
        <v>0</v>
      </c>
      <c r="Q335" s="2">
        <f t="shared" si="82"/>
        <v>-3260.8666191486327</v>
      </c>
      <c r="R335" s="2">
        <f t="shared" si="78"/>
        <v>61842.159400488104</v>
      </c>
      <c r="S335" s="2">
        <f t="shared" si="83"/>
        <v>31842.159400488104</v>
      </c>
      <c r="T335" s="7">
        <f t="shared" si="79"/>
        <v>0.23877281621810079</v>
      </c>
      <c r="U335" s="7">
        <f t="shared" si="84"/>
        <v>3.8634418993798603E-2</v>
      </c>
    </row>
    <row r="336" spans="2:21" x14ac:dyDescent="0.3">
      <c r="B336" s="2" t="str">
        <f t="shared" si="73"/>
        <v/>
      </c>
      <c r="C336" s="4">
        <f t="shared" si="85"/>
        <v>230</v>
      </c>
      <c r="D336" s="40">
        <f t="shared" si="80"/>
        <v>19.166666666666668</v>
      </c>
      <c r="E336" s="2">
        <f t="shared" si="81"/>
        <v>193896.97398036325</v>
      </c>
      <c r="F336" s="2">
        <f t="shared" si="86"/>
        <v>870.05000000000007</v>
      </c>
      <c r="G336" s="2">
        <f t="shared" si="87"/>
        <v>484.74243495090809</v>
      </c>
      <c r="H336" s="2">
        <f t="shared" si="88"/>
        <v>385.30756504909198</v>
      </c>
      <c r="I336" s="2">
        <f t="shared" si="74"/>
        <v>193511.66641531416</v>
      </c>
      <c r="J336" s="2"/>
      <c r="K336" s="2">
        <f>K335*(1+$C$44*IF(ISERROR(VLOOKUP(C336/12,#REF!,1,FALSE)),0,1))</f>
        <v>259000</v>
      </c>
      <c r="L336" s="2">
        <f>L335*(1+$C$44*IF(ISERROR(VLOOKUP(C336/12,#REF!,1,FALSE)),0,1))</f>
        <v>857.11999999999989</v>
      </c>
      <c r="M336" s="2">
        <f t="shared" si="75"/>
        <v>-12.930000000000177</v>
      </c>
      <c r="N336" s="2">
        <f t="shared" si="76"/>
        <v>11.935898382425137</v>
      </c>
      <c r="O336" s="2">
        <f>IF(ISERROR(VLOOKUP(C336/12,#REF!,1,FALSE)),0,1)*SUM(N325:N336)*$C$66</f>
        <v>0</v>
      </c>
      <c r="P336" s="2">
        <f t="shared" si="77"/>
        <v>0</v>
      </c>
      <c r="Q336" s="2">
        <f t="shared" si="82"/>
        <v>-3276.5140079979233</v>
      </c>
      <c r="R336" s="2">
        <f t="shared" si="78"/>
        <v>62211.819576687907</v>
      </c>
      <c r="S336" s="2">
        <f t="shared" si="83"/>
        <v>32211.819576687907</v>
      </c>
      <c r="T336" s="7">
        <f t="shared" si="79"/>
        <v>0.24020007558566758</v>
      </c>
      <c r="U336" s="7">
        <f t="shared" si="84"/>
        <v>3.8786203558766053E-2</v>
      </c>
    </row>
    <row r="337" spans="2:21" x14ac:dyDescent="0.3">
      <c r="B337" s="2" t="str">
        <f t="shared" si="73"/>
        <v/>
      </c>
      <c r="C337" s="4">
        <f t="shared" si="85"/>
        <v>231</v>
      </c>
      <c r="D337" s="40">
        <f t="shared" si="80"/>
        <v>19.25</v>
      </c>
      <c r="E337" s="2">
        <f t="shared" si="81"/>
        <v>193511.66641531416</v>
      </c>
      <c r="F337" s="2">
        <f t="shared" si="86"/>
        <v>870.05000000000007</v>
      </c>
      <c r="G337" s="2">
        <f t="shared" si="87"/>
        <v>483.77916603828538</v>
      </c>
      <c r="H337" s="2">
        <f t="shared" si="88"/>
        <v>386.27083396171469</v>
      </c>
      <c r="I337" s="2">
        <f t="shared" si="74"/>
        <v>193125.39558135244</v>
      </c>
      <c r="J337" s="2"/>
      <c r="K337" s="2">
        <f>K336*(1+$C$44*IF(ISERROR(VLOOKUP(C337/12,#REF!,1,FALSE)),0,1))</f>
        <v>259000</v>
      </c>
      <c r="L337" s="2">
        <f>L336*(1+$C$44*IF(ISERROR(VLOOKUP(C337/12,#REF!,1,FALSE)),0,1))</f>
        <v>857.11999999999989</v>
      </c>
      <c r="M337" s="2">
        <f t="shared" si="75"/>
        <v>-12.930000000000177</v>
      </c>
      <c r="N337" s="2">
        <f t="shared" si="76"/>
        <v>12.899167295047846</v>
      </c>
      <c r="O337" s="2">
        <f>IF(ISERROR(VLOOKUP(C337/12,#REF!,1,FALSE)),0,1)*SUM(N326:N337)*$C$66</f>
        <v>0</v>
      </c>
      <c r="P337" s="2">
        <f t="shared" si="77"/>
        <v>0</v>
      </c>
      <c r="Q337" s="2">
        <f t="shared" si="82"/>
        <v>-3292.1744363379216</v>
      </c>
      <c r="R337" s="2">
        <f t="shared" si="78"/>
        <v>62582.429982309637</v>
      </c>
      <c r="S337" s="2">
        <f t="shared" si="83"/>
        <v>32582.429982309637</v>
      </c>
      <c r="T337" s="7">
        <f t="shared" si="79"/>
        <v>0.2416310037927013</v>
      </c>
      <c r="U337" s="7">
        <f t="shared" si="84"/>
        <v>3.8935609772518198E-2</v>
      </c>
    </row>
    <row r="338" spans="2:21" x14ac:dyDescent="0.3">
      <c r="B338" s="2" t="str">
        <f t="shared" si="73"/>
        <v/>
      </c>
      <c r="C338" s="4">
        <f t="shared" si="85"/>
        <v>232</v>
      </c>
      <c r="D338" s="40">
        <f t="shared" si="80"/>
        <v>19.333333333333332</v>
      </c>
      <c r="E338" s="2">
        <f t="shared" si="81"/>
        <v>193125.39558135244</v>
      </c>
      <c r="F338" s="2">
        <f t="shared" si="86"/>
        <v>870.05000000000007</v>
      </c>
      <c r="G338" s="2">
        <f t="shared" si="87"/>
        <v>482.81348895338107</v>
      </c>
      <c r="H338" s="2">
        <f t="shared" si="88"/>
        <v>387.236511046619</v>
      </c>
      <c r="I338" s="2">
        <f t="shared" si="74"/>
        <v>192738.15907030582</v>
      </c>
      <c r="J338" s="2"/>
      <c r="K338" s="2">
        <f>K337*(1+$C$44*IF(ISERROR(VLOOKUP(C338/12,#REF!,1,FALSE)),0,1))</f>
        <v>259000</v>
      </c>
      <c r="L338" s="2">
        <f>L337*(1+$C$44*IF(ISERROR(VLOOKUP(C338/12,#REF!,1,FALSE)),0,1))</f>
        <v>857.11999999999989</v>
      </c>
      <c r="M338" s="2">
        <f t="shared" si="75"/>
        <v>-12.930000000000177</v>
      </c>
      <c r="N338" s="2">
        <f t="shared" si="76"/>
        <v>13.86484437995216</v>
      </c>
      <c r="O338" s="2">
        <f>IF(ISERROR(VLOOKUP(C338/12,#REF!,1,FALSE)),0,1)*SUM(N327:N338)*$C$66</f>
        <v>0</v>
      </c>
      <c r="P338" s="2">
        <f t="shared" si="77"/>
        <v>0</v>
      </c>
      <c r="Q338" s="2">
        <f t="shared" si="82"/>
        <v>-3307.8479150348699</v>
      </c>
      <c r="R338" s="2">
        <f t="shared" si="78"/>
        <v>62953.993014659325</v>
      </c>
      <c r="S338" s="2">
        <f t="shared" si="83"/>
        <v>32953.993014659325</v>
      </c>
      <c r="T338" s="7">
        <f t="shared" si="79"/>
        <v>0.24306561009520974</v>
      </c>
      <c r="U338" s="7">
        <f t="shared" si="84"/>
        <v>3.9082677634301621E-2</v>
      </c>
    </row>
    <row r="339" spans="2:21" x14ac:dyDescent="0.3">
      <c r="B339" s="2" t="str">
        <f t="shared" si="73"/>
        <v/>
      </c>
      <c r="C339" s="4">
        <f t="shared" si="85"/>
        <v>233</v>
      </c>
      <c r="D339" s="40">
        <f t="shared" si="80"/>
        <v>19.416666666666668</v>
      </c>
      <c r="E339" s="2">
        <f t="shared" si="81"/>
        <v>192738.15907030582</v>
      </c>
      <c r="F339" s="2">
        <f t="shared" si="86"/>
        <v>870.05000000000007</v>
      </c>
      <c r="G339" s="2">
        <f t="shared" si="87"/>
        <v>481.84539767576456</v>
      </c>
      <c r="H339" s="2">
        <f t="shared" si="88"/>
        <v>388.20460232423551</v>
      </c>
      <c r="I339" s="2">
        <f t="shared" si="74"/>
        <v>192349.95446798159</v>
      </c>
      <c r="J339" s="2"/>
      <c r="K339" s="2">
        <f>K338*(1+$C$44*IF(ISERROR(VLOOKUP(C339/12,#REF!,1,FALSE)),0,1))</f>
        <v>259000</v>
      </c>
      <c r="L339" s="2">
        <f>L338*(1+$C$44*IF(ISERROR(VLOOKUP(C339/12,#REF!,1,FALSE)),0,1))</f>
        <v>857.11999999999989</v>
      </c>
      <c r="M339" s="2">
        <f t="shared" si="75"/>
        <v>-12.930000000000177</v>
      </c>
      <c r="N339" s="2">
        <f t="shared" si="76"/>
        <v>14.832935657568669</v>
      </c>
      <c r="O339" s="2">
        <f>IF(ISERROR(VLOOKUP(C339/12,#REF!,1,FALSE)),0,1)*SUM(N328:N339)*$C$66</f>
        <v>0</v>
      </c>
      <c r="P339" s="2">
        <f t="shared" si="77"/>
        <v>0</v>
      </c>
      <c r="Q339" s="2">
        <f t="shared" si="82"/>
        <v>-3323.5344549640654</v>
      </c>
      <c r="R339" s="2">
        <f t="shared" si="78"/>
        <v>63326.51107705434</v>
      </c>
      <c r="S339" s="2">
        <f t="shared" si="83"/>
        <v>33326.51107705434</v>
      </c>
      <c r="T339" s="7">
        <f t="shared" si="79"/>
        <v>0.24450390377241057</v>
      </c>
      <c r="U339" s="7">
        <f t="shared" si="84"/>
        <v>3.9227446344052286E-2</v>
      </c>
    </row>
    <row r="340" spans="2:21" x14ac:dyDescent="0.3">
      <c r="B340" s="2" t="str">
        <f t="shared" si="73"/>
        <v/>
      </c>
      <c r="C340" s="4">
        <f t="shared" si="85"/>
        <v>234</v>
      </c>
      <c r="D340" s="40">
        <f t="shared" si="80"/>
        <v>19.5</v>
      </c>
      <c r="E340" s="2">
        <f t="shared" si="81"/>
        <v>192349.95446798159</v>
      </c>
      <c r="F340" s="2">
        <f t="shared" si="86"/>
        <v>870.05000000000007</v>
      </c>
      <c r="G340" s="2">
        <f t="shared" si="87"/>
        <v>480.87488616995392</v>
      </c>
      <c r="H340" s="2">
        <f t="shared" si="88"/>
        <v>389.17511383004614</v>
      </c>
      <c r="I340" s="2">
        <f t="shared" si="74"/>
        <v>191960.77935415154</v>
      </c>
      <c r="J340" s="2"/>
      <c r="K340" s="2">
        <f>K339*(1+$C$44*IF(ISERROR(VLOOKUP(C340/12,#REF!,1,FALSE)),0,1))</f>
        <v>259000</v>
      </c>
      <c r="L340" s="2">
        <f>L339*(1+$C$44*IF(ISERROR(VLOOKUP(C340/12,#REF!,1,FALSE)),0,1))</f>
        <v>857.11999999999989</v>
      </c>
      <c r="M340" s="2">
        <f t="shared" si="75"/>
        <v>-12.930000000000177</v>
      </c>
      <c r="N340" s="2">
        <f t="shared" si="76"/>
        <v>15.803447163379303</v>
      </c>
      <c r="O340" s="2">
        <f>IF(ISERROR(VLOOKUP(C340/12,#REF!,1,FALSE)),0,1)*SUM(N329:N340)*$C$66</f>
        <v>0</v>
      </c>
      <c r="P340" s="2">
        <f t="shared" si="77"/>
        <v>0</v>
      </c>
      <c r="Q340" s="2">
        <f t="shared" si="82"/>
        <v>-3339.2340670098688</v>
      </c>
      <c r="R340" s="2">
        <f t="shared" si="78"/>
        <v>63699.98657883858</v>
      </c>
      <c r="S340" s="2">
        <f t="shared" si="83"/>
        <v>33699.98657883858</v>
      </c>
      <c r="T340" s="7">
        <f t="shared" si="79"/>
        <v>0.24594589412678988</v>
      </c>
      <c r="U340" s="7">
        <f t="shared" si="84"/>
        <v>3.9369954321221812E-2</v>
      </c>
    </row>
    <row r="341" spans="2:21" x14ac:dyDescent="0.3">
      <c r="B341" s="2" t="str">
        <f t="shared" si="73"/>
        <v/>
      </c>
      <c r="C341" s="4">
        <f t="shared" si="85"/>
        <v>235</v>
      </c>
      <c r="D341" s="40">
        <f t="shared" si="80"/>
        <v>19.583333333333332</v>
      </c>
      <c r="E341" s="2">
        <f t="shared" si="81"/>
        <v>191960.77935415154</v>
      </c>
      <c r="F341" s="2">
        <f t="shared" si="86"/>
        <v>870.05000000000007</v>
      </c>
      <c r="G341" s="2">
        <f t="shared" si="87"/>
        <v>479.90194838537883</v>
      </c>
      <c r="H341" s="2">
        <f t="shared" si="88"/>
        <v>390.14805161462124</v>
      </c>
      <c r="I341" s="2">
        <f t="shared" si="74"/>
        <v>191570.63130253693</v>
      </c>
      <c r="J341" s="2"/>
      <c r="K341" s="2">
        <f>K340*(1+$C$44*IF(ISERROR(VLOOKUP(C341/12,#REF!,1,FALSE)),0,1))</f>
        <v>259000</v>
      </c>
      <c r="L341" s="2">
        <f>L340*(1+$C$44*IF(ISERROR(VLOOKUP(C341/12,#REF!,1,FALSE)),0,1))</f>
        <v>857.11999999999989</v>
      </c>
      <c r="M341" s="2">
        <f t="shared" si="75"/>
        <v>-12.930000000000177</v>
      </c>
      <c r="N341" s="2">
        <f t="shared" si="76"/>
        <v>16.776384947954398</v>
      </c>
      <c r="O341" s="2">
        <f>IF(ISERROR(VLOOKUP(C341/12,#REF!,1,FALSE)),0,1)*SUM(N330:N341)*$C$66</f>
        <v>0</v>
      </c>
      <c r="P341" s="2">
        <f t="shared" si="77"/>
        <v>0</v>
      </c>
      <c r="Q341" s="2">
        <f t="shared" si="82"/>
        <v>-3354.9467620657101</v>
      </c>
      <c r="R341" s="2">
        <f t="shared" si="78"/>
        <v>64074.421935397346</v>
      </c>
      <c r="S341" s="2">
        <f t="shared" si="83"/>
        <v>34074.421935397346</v>
      </c>
      <c r="T341" s="7">
        <f t="shared" si="79"/>
        <v>0.24739159048415962</v>
      </c>
      <c r="U341" s="7">
        <f t="shared" si="84"/>
        <v>3.9510239223089272E-2</v>
      </c>
    </row>
    <row r="342" spans="2:21" x14ac:dyDescent="0.3">
      <c r="B342" s="2" t="str">
        <f t="shared" si="73"/>
        <v/>
      </c>
      <c r="C342" s="4">
        <f t="shared" si="85"/>
        <v>236</v>
      </c>
      <c r="D342" s="40">
        <f t="shared" si="80"/>
        <v>19.666666666666668</v>
      </c>
      <c r="E342" s="2">
        <f t="shared" si="81"/>
        <v>191570.63130253693</v>
      </c>
      <c r="F342" s="2">
        <f t="shared" si="86"/>
        <v>870.05000000000007</v>
      </c>
      <c r="G342" s="2">
        <f t="shared" si="87"/>
        <v>478.92657825634228</v>
      </c>
      <c r="H342" s="2">
        <f t="shared" si="88"/>
        <v>391.12342174365779</v>
      </c>
      <c r="I342" s="2">
        <f t="shared" si="74"/>
        <v>191179.50788079327</v>
      </c>
      <c r="J342" s="2"/>
      <c r="K342" s="2">
        <f>K341*(1+$C$44*IF(ISERROR(VLOOKUP(C342/12,#REF!,1,FALSE)),0,1))</f>
        <v>259000</v>
      </c>
      <c r="L342" s="2">
        <f>L341*(1+$C$44*IF(ISERROR(VLOOKUP(C342/12,#REF!,1,FALSE)),0,1))</f>
        <v>857.11999999999989</v>
      </c>
      <c r="M342" s="2">
        <f t="shared" si="75"/>
        <v>-12.930000000000177</v>
      </c>
      <c r="N342" s="2">
        <f t="shared" si="76"/>
        <v>17.751755076990946</v>
      </c>
      <c r="O342" s="2">
        <f>IF(ISERROR(VLOOKUP(C342/12,#REF!,1,FALSE)),0,1)*SUM(N331:N342)*$C$66</f>
        <v>0</v>
      </c>
      <c r="P342" s="2">
        <f t="shared" si="77"/>
        <v>0</v>
      </c>
      <c r="Q342" s="2">
        <f t="shared" si="82"/>
        <v>-3370.672551034098</v>
      </c>
      <c r="R342" s="2">
        <f t="shared" si="78"/>
        <v>64449.819568172621</v>
      </c>
      <c r="S342" s="2">
        <f t="shared" si="83"/>
        <v>34449.819568172621</v>
      </c>
      <c r="T342" s="7">
        <f t="shared" si="79"/>
        <v>0.24884100219371669</v>
      </c>
      <c r="U342" s="7">
        <f t="shared" si="84"/>
        <v>3.9648337962578051E-2</v>
      </c>
    </row>
    <row r="343" spans="2:21" x14ac:dyDescent="0.3">
      <c r="B343" s="2" t="str">
        <f t="shared" si="73"/>
        <v/>
      </c>
      <c r="C343" s="4">
        <f t="shared" si="85"/>
        <v>237</v>
      </c>
      <c r="D343" s="40">
        <f t="shared" si="80"/>
        <v>19.75</v>
      </c>
      <c r="E343" s="2">
        <f t="shared" si="81"/>
        <v>191179.50788079327</v>
      </c>
      <c r="F343" s="2">
        <f t="shared" si="86"/>
        <v>870.05000000000007</v>
      </c>
      <c r="G343" s="2">
        <f t="shared" si="87"/>
        <v>477.94876970198317</v>
      </c>
      <c r="H343" s="2">
        <f t="shared" si="88"/>
        <v>392.1012302980169</v>
      </c>
      <c r="I343" s="2">
        <f t="shared" si="74"/>
        <v>190787.40665049525</v>
      </c>
      <c r="J343" s="2"/>
      <c r="K343" s="2">
        <f>K342*(1+$C$44*IF(ISERROR(VLOOKUP(C343/12,#REF!,1,FALSE)),0,1))</f>
        <v>259000</v>
      </c>
      <c r="L343" s="2">
        <f>L342*(1+$C$44*IF(ISERROR(VLOOKUP(C343/12,#REF!,1,FALSE)),0,1))</f>
        <v>857.11999999999989</v>
      </c>
      <c r="M343" s="2">
        <f t="shared" si="75"/>
        <v>-12.930000000000177</v>
      </c>
      <c r="N343" s="2">
        <f t="shared" si="76"/>
        <v>18.729563631350061</v>
      </c>
      <c r="O343" s="2">
        <f>IF(ISERROR(VLOOKUP(C343/12,#REF!,1,FALSE)),0,1)*SUM(N332:N343)*$C$66</f>
        <v>0</v>
      </c>
      <c r="P343" s="2">
        <f t="shared" si="77"/>
        <v>0</v>
      </c>
      <c r="Q343" s="2">
        <f t="shared" si="82"/>
        <v>-3386.4114448266264</v>
      </c>
      <c r="R343" s="2">
        <f t="shared" si="78"/>
        <v>64826.181904678117</v>
      </c>
      <c r="S343" s="2">
        <f t="shared" si="83"/>
        <v>34826.181904678117</v>
      </c>
      <c r="T343" s="7">
        <f t="shared" si="79"/>
        <v>0.25029413862810085</v>
      </c>
      <c r="U343" s="7">
        <f t="shared" si="84"/>
        <v>3.9784286725589091E-2</v>
      </c>
    </row>
    <row r="344" spans="2:21" x14ac:dyDescent="0.3">
      <c r="B344" s="2" t="str">
        <f t="shared" si="73"/>
        <v/>
      </c>
      <c r="C344" s="4">
        <f t="shared" si="85"/>
        <v>238</v>
      </c>
      <c r="D344" s="40">
        <f t="shared" si="80"/>
        <v>19.833333333333332</v>
      </c>
      <c r="E344" s="2">
        <f t="shared" si="81"/>
        <v>190787.40665049525</v>
      </c>
      <c r="F344" s="2">
        <f t="shared" si="86"/>
        <v>870.05000000000007</v>
      </c>
      <c r="G344" s="2">
        <f t="shared" si="87"/>
        <v>476.96851662623811</v>
      </c>
      <c r="H344" s="2">
        <f t="shared" si="88"/>
        <v>393.08148337376196</v>
      </c>
      <c r="I344" s="2">
        <f t="shared" si="74"/>
        <v>190394.32516712148</v>
      </c>
      <c r="J344" s="2"/>
      <c r="K344" s="2">
        <f>K343*(1+$C$44*IF(ISERROR(VLOOKUP(C344/12,#REF!,1,FALSE)),0,1))</f>
        <v>259000</v>
      </c>
      <c r="L344" s="2">
        <f>L343*(1+$C$44*IF(ISERROR(VLOOKUP(C344/12,#REF!,1,FALSE)),0,1))</f>
        <v>857.11999999999989</v>
      </c>
      <c r="M344" s="2">
        <f t="shared" si="75"/>
        <v>-12.930000000000177</v>
      </c>
      <c r="N344" s="2">
        <f t="shared" si="76"/>
        <v>19.709816707095115</v>
      </c>
      <c r="O344" s="2">
        <f>IF(ISERROR(VLOOKUP(C344/12,#REF!,1,FALSE)),0,1)*SUM(N333:N344)*$C$66</f>
        <v>0</v>
      </c>
      <c r="P344" s="2">
        <f t="shared" si="77"/>
        <v>0</v>
      </c>
      <c r="Q344" s="2">
        <f t="shared" si="82"/>
        <v>-3402.1634543639821</v>
      </c>
      <c r="R344" s="2">
        <f t="shared" si="78"/>
        <v>65203.511378514522</v>
      </c>
      <c r="S344" s="2">
        <f t="shared" si="83"/>
        <v>35203.511378514522</v>
      </c>
      <c r="T344" s="7">
        <f t="shared" si="79"/>
        <v>0.25175100918345378</v>
      </c>
      <c r="U344" s="7">
        <f t="shared" si="84"/>
        <v>3.9918120987870065E-2</v>
      </c>
    </row>
    <row r="345" spans="2:21" x14ac:dyDescent="0.3">
      <c r="B345" s="2" t="str">
        <f t="shared" si="73"/>
        <v/>
      </c>
      <c r="C345" s="4">
        <f t="shared" si="85"/>
        <v>239</v>
      </c>
      <c r="D345" s="40">
        <f t="shared" si="80"/>
        <v>19.916666666666668</v>
      </c>
      <c r="E345" s="2">
        <f t="shared" si="81"/>
        <v>190394.32516712148</v>
      </c>
      <c r="F345" s="2">
        <f t="shared" si="86"/>
        <v>870.05000000000007</v>
      </c>
      <c r="G345" s="2">
        <f t="shared" si="87"/>
        <v>475.98581291780368</v>
      </c>
      <c r="H345" s="2">
        <f t="shared" si="88"/>
        <v>394.06418708219638</v>
      </c>
      <c r="I345" s="2">
        <f t="shared" si="74"/>
        <v>190000.26098003928</v>
      </c>
      <c r="J345" s="2"/>
      <c r="K345" s="2">
        <f>K344*(1+$C$44*IF(ISERROR(VLOOKUP(C345/12,#REF!,1,FALSE)),0,1))</f>
        <v>259000</v>
      </c>
      <c r="L345" s="2">
        <f>L344*(1+$C$44*IF(ISERROR(VLOOKUP(C345/12,#REF!,1,FALSE)),0,1))</f>
        <v>857.11999999999989</v>
      </c>
      <c r="M345" s="2">
        <f t="shared" si="75"/>
        <v>-12.930000000000177</v>
      </c>
      <c r="N345" s="2">
        <f t="shared" si="76"/>
        <v>20.692520415529543</v>
      </c>
      <c r="O345" s="2">
        <f>IF(ISERROR(VLOOKUP(C345/12,#REF!,1,FALSE)),0,1)*SUM(N334:N345)*$C$66</f>
        <v>0</v>
      </c>
      <c r="P345" s="2">
        <f t="shared" si="77"/>
        <v>0</v>
      </c>
      <c r="Q345" s="2">
        <f t="shared" si="82"/>
        <v>-3417.9285905759521</v>
      </c>
      <c r="R345" s="2">
        <f t="shared" si="78"/>
        <v>65581.810429384757</v>
      </c>
      <c r="S345" s="2">
        <f t="shared" si="83"/>
        <v>35581.810429384757</v>
      </c>
      <c r="T345" s="7">
        <f t="shared" si="79"/>
        <v>0.25321162327947783</v>
      </c>
      <c r="U345" s="7">
        <f t="shared" si="84"/>
        <v>4.0049875531428913E-2</v>
      </c>
    </row>
    <row r="346" spans="2:21" x14ac:dyDescent="0.3">
      <c r="B346" s="2" t="str">
        <f t="shared" si="73"/>
        <v/>
      </c>
      <c r="C346" s="4">
        <f t="shared" si="85"/>
        <v>240</v>
      </c>
      <c r="D346" s="40">
        <f t="shared" si="80"/>
        <v>20</v>
      </c>
      <c r="E346" s="2">
        <f t="shared" si="81"/>
        <v>190000.26098003928</v>
      </c>
      <c r="F346" s="2">
        <f t="shared" si="86"/>
        <v>870.05000000000007</v>
      </c>
      <c r="G346" s="2">
        <f t="shared" si="87"/>
        <v>475.00065245009819</v>
      </c>
      <c r="H346" s="2">
        <f t="shared" si="88"/>
        <v>395.04934754990188</v>
      </c>
      <c r="I346" s="2">
        <f t="shared" si="74"/>
        <v>189605.21163248937</v>
      </c>
      <c r="J346" s="2"/>
      <c r="K346" s="2">
        <f>K345*(1+$C$44*IF(ISERROR(VLOOKUP(C346/12,#REF!,1,FALSE)),0,1))</f>
        <v>259000</v>
      </c>
      <c r="L346" s="2">
        <f>L345*(1+$C$44*IF(ISERROR(VLOOKUP(C346/12,#REF!,1,FALSE)),0,1))</f>
        <v>857.11999999999989</v>
      </c>
      <c r="M346" s="2">
        <f t="shared" si="75"/>
        <v>-12.930000000000177</v>
      </c>
      <c r="N346" s="2">
        <f t="shared" si="76"/>
        <v>21.677680883235041</v>
      </c>
      <c r="O346" s="2">
        <f>IF(ISERROR(VLOOKUP(C346/12,#REF!,1,FALSE)),0,1)*SUM(N335:N346)*$C$66</f>
        <v>0</v>
      </c>
      <c r="P346" s="2">
        <f t="shared" si="77"/>
        <v>45905.159999999996</v>
      </c>
      <c r="Q346" s="2">
        <f t="shared" si="82"/>
        <v>-49338.866864401425</v>
      </c>
      <c r="R346" s="2">
        <f t="shared" si="78"/>
        <v>20055.921503109188</v>
      </c>
      <c r="S346" s="2">
        <f t="shared" si="83"/>
        <v>-9944.0784968908119</v>
      </c>
      <c r="T346" s="7">
        <f t="shared" si="79"/>
        <v>7.743599035949493E-2</v>
      </c>
      <c r="U346" s="7">
        <f t="shared" si="84"/>
        <v>-1.9932318292063433E-2</v>
      </c>
    </row>
    <row r="347" spans="2:21" x14ac:dyDescent="0.3">
      <c r="B347" s="2" t="str">
        <f t="shared" si="73"/>
        <v/>
      </c>
      <c r="C347" s="4">
        <f t="shared" si="85"/>
        <v>241</v>
      </c>
      <c r="D347" s="40">
        <f t="shared" si="80"/>
        <v>20.083333333333332</v>
      </c>
      <c r="E347" s="2">
        <f t="shared" si="81"/>
        <v>189605.21163248937</v>
      </c>
      <c r="F347" s="2">
        <f t="shared" si="86"/>
        <v>870.05000000000007</v>
      </c>
      <c r="G347" s="2">
        <f t="shared" si="87"/>
        <v>474.01302908122346</v>
      </c>
      <c r="H347" s="2">
        <f t="shared" si="88"/>
        <v>396.0369709187766</v>
      </c>
      <c r="I347" s="2">
        <f t="shared" si="74"/>
        <v>189209.17466157061</v>
      </c>
      <c r="J347" s="2"/>
      <c r="K347" s="2">
        <f>K346*(1+$C$44*IF(ISERROR(VLOOKUP(C347/12,#REF!,1,FALSE)),0,1))</f>
        <v>259000</v>
      </c>
      <c r="L347" s="2">
        <f>L346*(1+$C$44*IF(ISERROR(VLOOKUP(C347/12,#REF!,1,FALSE)),0,1))</f>
        <v>857.11999999999989</v>
      </c>
      <c r="M347" s="2">
        <f t="shared" si="75"/>
        <v>-12.930000000000177</v>
      </c>
      <c r="N347" s="2">
        <f t="shared" si="76"/>
        <v>22.665304252109763</v>
      </c>
      <c r="O347" s="2">
        <f>IF(ISERROR(VLOOKUP(C347/12,#REF!,1,FALSE)),0,1)*SUM(N336:N347)*$C$66</f>
        <v>0</v>
      </c>
      <c r="P347" s="2">
        <f t="shared" si="77"/>
        <v>0</v>
      </c>
      <c r="Q347" s="2">
        <f t="shared" si="82"/>
        <v>-49392.912586788421</v>
      </c>
      <c r="R347" s="2">
        <f t="shared" si="78"/>
        <v>20397.912751640979</v>
      </c>
      <c r="S347" s="2">
        <f t="shared" si="83"/>
        <v>-9602.087248359021</v>
      </c>
      <c r="T347" s="7">
        <f t="shared" si="79"/>
        <v>7.8756419890505705E-2</v>
      </c>
      <c r="U347" s="7">
        <f t="shared" si="84"/>
        <v>-1.9024903839449547E-2</v>
      </c>
    </row>
    <row r="348" spans="2:21" x14ac:dyDescent="0.3">
      <c r="B348" s="2" t="str">
        <f t="shared" si="73"/>
        <v/>
      </c>
      <c r="C348" s="4">
        <f t="shared" si="85"/>
        <v>242</v>
      </c>
      <c r="D348" s="40">
        <f t="shared" si="80"/>
        <v>20.166666666666668</v>
      </c>
      <c r="E348" s="2">
        <f t="shared" si="81"/>
        <v>189209.17466157061</v>
      </c>
      <c r="F348" s="2">
        <f t="shared" si="86"/>
        <v>870.05000000000007</v>
      </c>
      <c r="G348" s="2">
        <f t="shared" si="87"/>
        <v>473.02293665392654</v>
      </c>
      <c r="H348" s="2">
        <f t="shared" si="88"/>
        <v>397.02706334607353</v>
      </c>
      <c r="I348" s="2">
        <f t="shared" si="74"/>
        <v>188812.14759822455</v>
      </c>
      <c r="J348" s="2"/>
      <c r="K348" s="2">
        <f>K347*(1+$C$44*IF(ISERROR(VLOOKUP(C348/12,#REF!,1,FALSE)),0,1))</f>
        <v>259000</v>
      </c>
      <c r="L348" s="2">
        <f>L347*(1+$C$44*IF(ISERROR(VLOOKUP(C348/12,#REF!,1,FALSE)),0,1))</f>
        <v>857.11999999999989</v>
      </c>
      <c r="M348" s="2">
        <f t="shared" si="75"/>
        <v>-12.930000000000177</v>
      </c>
      <c r="N348" s="2">
        <f t="shared" si="76"/>
        <v>23.655396679406692</v>
      </c>
      <c r="O348" s="2">
        <f>IF(ISERROR(VLOOKUP(C348/12,#REF!,1,FALSE)),0,1)*SUM(N337:N348)*$C$66</f>
        <v>0</v>
      </c>
      <c r="P348" s="2">
        <f t="shared" si="77"/>
        <v>0</v>
      </c>
      <c r="Q348" s="2">
        <f t="shared" si="82"/>
        <v>-49447.003347277408</v>
      </c>
      <c r="R348" s="2">
        <f t="shared" si="78"/>
        <v>20740.849054498045</v>
      </c>
      <c r="S348" s="2">
        <f t="shared" si="83"/>
        <v>-9259.150945501955</v>
      </c>
      <c r="T348" s="7">
        <f t="shared" si="79"/>
        <v>8.008049827991523E-2</v>
      </c>
      <c r="U348" s="7">
        <f t="shared" si="84"/>
        <v>-1.8135628402108694E-2</v>
      </c>
    </row>
    <row r="349" spans="2:21" x14ac:dyDescent="0.3">
      <c r="B349" s="2" t="str">
        <f t="shared" si="73"/>
        <v/>
      </c>
      <c r="C349" s="4">
        <f t="shared" si="85"/>
        <v>243</v>
      </c>
      <c r="D349" s="40">
        <f t="shared" si="80"/>
        <v>20.25</v>
      </c>
      <c r="E349" s="2">
        <f t="shared" si="81"/>
        <v>188812.14759822455</v>
      </c>
      <c r="F349" s="2">
        <f t="shared" si="86"/>
        <v>870.05000000000007</v>
      </c>
      <c r="G349" s="2">
        <f t="shared" si="87"/>
        <v>472.03036899556133</v>
      </c>
      <c r="H349" s="2">
        <f t="shared" si="88"/>
        <v>398.01963100443874</v>
      </c>
      <c r="I349" s="2">
        <f t="shared" si="74"/>
        <v>188414.12796722012</v>
      </c>
      <c r="J349" s="2"/>
      <c r="K349" s="2">
        <f>K348*(1+$C$44*IF(ISERROR(VLOOKUP(C349/12,#REF!,1,FALSE)),0,1))</f>
        <v>259000</v>
      </c>
      <c r="L349" s="2">
        <f>L348*(1+$C$44*IF(ISERROR(VLOOKUP(C349/12,#REF!,1,FALSE)),0,1))</f>
        <v>857.11999999999989</v>
      </c>
      <c r="M349" s="2">
        <f t="shared" si="75"/>
        <v>-12.930000000000177</v>
      </c>
      <c r="N349" s="2">
        <f t="shared" si="76"/>
        <v>24.647964337771896</v>
      </c>
      <c r="O349" s="2">
        <f>IF(ISERROR(VLOOKUP(C349/12,#REF!,1,FALSE)),0,1)*SUM(N338:N349)*$C$66</f>
        <v>0</v>
      </c>
      <c r="P349" s="2">
        <f t="shared" si="77"/>
        <v>0</v>
      </c>
      <c r="Q349" s="2">
        <f t="shared" si="82"/>
        <v>-49501.139183400133</v>
      </c>
      <c r="R349" s="2">
        <f t="shared" si="78"/>
        <v>21084.732849379739</v>
      </c>
      <c r="S349" s="2">
        <f t="shared" si="83"/>
        <v>-8915.2671506202605</v>
      </c>
      <c r="T349" s="7">
        <f t="shared" si="79"/>
        <v>8.1408234939690113E-2</v>
      </c>
      <c r="U349" s="7">
        <f t="shared" si="84"/>
        <v>-1.7263964290288758E-2</v>
      </c>
    </row>
    <row r="350" spans="2:21" x14ac:dyDescent="0.3">
      <c r="B350" s="2" t="str">
        <f t="shared" si="73"/>
        <v/>
      </c>
      <c r="C350" s="4">
        <f t="shared" si="85"/>
        <v>244</v>
      </c>
      <c r="D350" s="40">
        <f t="shared" si="80"/>
        <v>20.333333333333332</v>
      </c>
      <c r="E350" s="2">
        <f t="shared" si="81"/>
        <v>188414.12796722012</v>
      </c>
      <c r="F350" s="2">
        <f t="shared" si="86"/>
        <v>870.05000000000007</v>
      </c>
      <c r="G350" s="2">
        <f t="shared" si="87"/>
        <v>471.03531991805033</v>
      </c>
      <c r="H350" s="2">
        <f t="shared" si="88"/>
        <v>399.01468008194973</v>
      </c>
      <c r="I350" s="2">
        <f t="shared" si="74"/>
        <v>188015.11328713817</v>
      </c>
      <c r="J350" s="2"/>
      <c r="K350" s="2">
        <f>K349*(1+$C$44*IF(ISERROR(VLOOKUP(C350/12,#REF!,1,FALSE)),0,1))</f>
        <v>259000</v>
      </c>
      <c r="L350" s="2">
        <f>L349*(1+$C$44*IF(ISERROR(VLOOKUP(C350/12,#REF!,1,FALSE)),0,1))</f>
        <v>857.11999999999989</v>
      </c>
      <c r="M350" s="2">
        <f t="shared" si="75"/>
        <v>-12.930000000000177</v>
      </c>
      <c r="N350" s="2">
        <f t="shared" si="76"/>
        <v>25.643013415282894</v>
      </c>
      <c r="O350" s="2">
        <f>IF(ISERROR(VLOOKUP(C350/12,#REF!,1,FALSE)),0,1)*SUM(N339:N350)*$C$66</f>
        <v>0</v>
      </c>
      <c r="P350" s="2">
        <f t="shared" si="77"/>
        <v>0</v>
      </c>
      <c r="Q350" s="2">
        <f t="shared" si="82"/>
        <v>-49555.320132719629</v>
      </c>
      <c r="R350" s="2">
        <f t="shared" si="78"/>
        <v>21429.566580142186</v>
      </c>
      <c r="S350" s="2">
        <f t="shared" si="83"/>
        <v>-8570.4334198578144</v>
      </c>
      <c r="T350" s="7">
        <f t="shared" si="79"/>
        <v>8.2739639305568283E-2</v>
      </c>
      <c r="U350" s="7">
        <f t="shared" si="84"/>
        <v>-1.6409405506397245E-2</v>
      </c>
    </row>
    <row r="351" spans="2:21" x14ac:dyDescent="0.3">
      <c r="B351" s="2" t="str">
        <f t="shared" si="73"/>
        <v/>
      </c>
      <c r="C351" s="4">
        <f t="shared" si="85"/>
        <v>245</v>
      </c>
      <c r="D351" s="40">
        <f t="shared" si="80"/>
        <v>20.416666666666668</v>
      </c>
      <c r="E351" s="2">
        <f t="shared" si="81"/>
        <v>188015.11328713817</v>
      </c>
      <c r="F351" s="2">
        <f t="shared" si="86"/>
        <v>870.05000000000007</v>
      </c>
      <c r="G351" s="2">
        <f t="shared" si="87"/>
        <v>470.0377832178454</v>
      </c>
      <c r="H351" s="2">
        <f t="shared" si="88"/>
        <v>400.01221678215467</v>
      </c>
      <c r="I351" s="2">
        <f t="shared" si="74"/>
        <v>187615.101070356</v>
      </c>
      <c r="J351" s="2"/>
      <c r="K351" s="2">
        <f>K350*(1+$C$44*IF(ISERROR(VLOOKUP(C351/12,#REF!,1,FALSE)),0,1))</f>
        <v>259000</v>
      </c>
      <c r="L351" s="2">
        <f>L350*(1+$C$44*IF(ISERROR(VLOOKUP(C351/12,#REF!,1,FALSE)),0,1))</f>
        <v>857.11999999999989</v>
      </c>
      <c r="M351" s="2">
        <f t="shared" si="75"/>
        <v>-12.930000000000177</v>
      </c>
      <c r="N351" s="2">
        <f t="shared" si="76"/>
        <v>26.640550115487827</v>
      </c>
      <c r="O351" s="2">
        <f>IF(ISERROR(VLOOKUP(C351/12,#REF!,1,FALSE)),0,1)*SUM(N340:N351)*$C$66</f>
        <v>0</v>
      </c>
      <c r="P351" s="2">
        <f t="shared" si="77"/>
        <v>0</v>
      </c>
      <c r="Q351" s="2">
        <f t="shared" si="82"/>
        <v>-49609.546232830224</v>
      </c>
      <c r="R351" s="2">
        <f t="shared" si="78"/>
        <v>21775.352696813788</v>
      </c>
      <c r="S351" s="2">
        <f t="shared" si="83"/>
        <v>-8224.6473031862115</v>
      </c>
      <c r="T351" s="7">
        <f t="shared" si="79"/>
        <v>8.407472083711888E-2</v>
      </c>
      <c r="U351" s="7">
        <f t="shared" si="84"/>
        <v>-1.5571466558572222E-2</v>
      </c>
    </row>
    <row r="352" spans="2:21" x14ac:dyDescent="0.3">
      <c r="B352" s="2" t="str">
        <f t="shared" si="73"/>
        <v/>
      </c>
      <c r="C352" s="4">
        <f t="shared" si="85"/>
        <v>246</v>
      </c>
      <c r="D352" s="40">
        <f t="shared" si="80"/>
        <v>20.5</v>
      </c>
      <c r="E352" s="2">
        <f t="shared" si="81"/>
        <v>187615.101070356</v>
      </c>
      <c r="F352" s="2">
        <f t="shared" si="86"/>
        <v>870.05000000000007</v>
      </c>
      <c r="G352" s="2">
        <f t="shared" si="87"/>
        <v>469.03775267588998</v>
      </c>
      <c r="H352" s="2">
        <f t="shared" si="88"/>
        <v>401.01224732411009</v>
      </c>
      <c r="I352" s="2">
        <f t="shared" si="74"/>
        <v>187214.0888230319</v>
      </c>
      <c r="J352" s="2"/>
      <c r="K352" s="2">
        <f>K351*(1+$C$44*IF(ISERROR(VLOOKUP(C352/12,#REF!,1,FALSE)),0,1))</f>
        <v>259000</v>
      </c>
      <c r="L352" s="2">
        <f>L351*(1+$C$44*IF(ISERROR(VLOOKUP(C352/12,#REF!,1,FALSE)),0,1))</f>
        <v>857.11999999999989</v>
      </c>
      <c r="M352" s="2">
        <f t="shared" si="75"/>
        <v>-12.930000000000177</v>
      </c>
      <c r="N352" s="2">
        <f t="shared" si="76"/>
        <v>27.640580657443252</v>
      </c>
      <c r="O352" s="2">
        <f>IF(ISERROR(VLOOKUP(C352/12,#REF!,1,FALSE)),0,1)*SUM(N341:N352)*$C$66</f>
        <v>0</v>
      </c>
      <c r="P352" s="2">
        <f t="shared" si="77"/>
        <v>0</v>
      </c>
      <c r="Q352" s="2">
        <f t="shared" si="82"/>
        <v>-49663.817521357581</v>
      </c>
      <c r="R352" s="2">
        <f t="shared" si="78"/>
        <v>22122.093655610515</v>
      </c>
      <c r="S352" s="2">
        <f t="shared" si="83"/>
        <v>-7877.9063443894847</v>
      </c>
      <c r="T352" s="7">
        <f t="shared" si="79"/>
        <v>8.5413489017801214E-2</v>
      </c>
      <c r="U352" s="7">
        <f t="shared" si="84"/>
        <v>-1.4749681355731736E-2</v>
      </c>
    </row>
    <row r="353" spans="2:21" x14ac:dyDescent="0.3">
      <c r="B353" s="2" t="str">
        <f t="shared" si="73"/>
        <v/>
      </c>
      <c r="C353" s="4">
        <f t="shared" si="85"/>
        <v>247</v>
      </c>
      <c r="D353" s="40">
        <f t="shared" si="80"/>
        <v>20.583333333333332</v>
      </c>
      <c r="E353" s="2">
        <f t="shared" si="81"/>
        <v>187214.0888230319</v>
      </c>
      <c r="F353" s="2">
        <f t="shared" si="86"/>
        <v>870.05000000000007</v>
      </c>
      <c r="G353" s="2">
        <f t="shared" si="87"/>
        <v>468.03522205757969</v>
      </c>
      <c r="H353" s="2">
        <f t="shared" si="88"/>
        <v>402.01477794242038</v>
      </c>
      <c r="I353" s="2">
        <f t="shared" si="74"/>
        <v>186812.07404508948</v>
      </c>
      <c r="J353" s="2"/>
      <c r="K353" s="2">
        <f>K352*(1+$C$44*IF(ISERROR(VLOOKUP(C353/12,#REF!,1,FALSE)),0,1))</f>
        <v>259000</v>
      </c>
      <c r="L353" s="2">
        <f>L352*(1+$C$44*IF(ISERROR(VLOOKUP(C353/12,#REF!,1,FALSE)),0,1))</f>
        <v>857.11999999999989</v>
      </c>
      <c r="M353" s="2">
        <f t="shared" si="75"/>
        <v>-12.930000000000177</v>
      </c>
      <c r="N353" s="2">
        <f t="shared" si="76"/>
        <v>28.64311127575354</v>
      </c>
      <c r="O353" s="2">
        <f>IF(ISERROR(VLOOKUP(C353/12,#REF!,1,FALSE)),0,1)*SUM(N342:N353)*$C$66</f>
        <v>0</v>
      </c>
      <c r="P353" s="2">
        <f t="shared" si="77"/>
        <v>0</v>
      </c>
      <c r="Q353" s="2">
        <f t="shared" si="82"/>
        <v>-49718.134035958712</v>
      </c>
      <c r="R353" s="2">
        <f t="shared" si="78"/>
        <v>22469.791918951814</v>
      </c>
      <c r="S353" s="2">
        <f t="shared" si="83"/>
        <v>-7530.2080810481857</v>
      </c>
      <c r="T353" s="7">
        <f t="shared" si="79"/>
        <v>8.6755953355026311E-2</v>
      </c>
      <c r="U353" s="7">
        <f t="shared" si="84"/>
        <v>-1.3943602177385661E-2</v>
      </c>
    </row>
    <row r="354" spans="2:21" x14ac:dyDescent="0.3">
      <c r="B354" s="2" t="str">
        <f t="shared" si="73"/>
        <v/>
      </c>
      <c r="C354" s="4">
        <f t="shared" si="85"/>
        <v>248</v>
      </c>
      <c r="D354" s="40">
        <f t="shared" si="80"/>
        <v>20.666666666666668</v>
      </c>
      <c r="E354" s="2">
        <f t="shared" si="81"/>
        <v>186812.07404508948</v>
      </c>
      <c r="F354" s="2">
        <f t="shared" si="86"/>
        <v>870.05000000000007</v>
      </c>
      <c r="G354" s="2">
        <f t="shared" si="87"/>
        <v>467.0301851127237</v>
      </c>
      <c r="H354" s="2">
        <f t="shared" si="88"/>
        <v>403.01981488727637</v>
      </c>
      <c r="I354" s="2">
        <f t="shared" si="74"/>
        <v>186409.05423020219</v>
      </c>
      <c r="J354" s="2"/>
      <c r="K354" s="2">
        <f>K353*(1+$C$44*IF(ISERROR(VLOOKUP(C354/12,#REF!,1,FALSE)),0,1))</f>
        <v>259000</v>
      </c>
      <c r="L354" s="2">
        <f>L353*(1+$C$44*IF(ISERROR(VLOOKUP(C354/12,#REF!,1,FALSE)),0,1))</f>
        <v>857.11999999999989</v>
      </c>
      <c r="M354" s="2">
        <f t="shared" si="75"/>
        <v>-12.930000000000177</v>
      </c>
      <c r="N354" s="2">
        <f t="shared" si="76"/>
        <v>29.648148220609528</v>
      </c>
      <c r="O354" s="2">
        <f>IF(ISERROR(VLOOKUP(C354/12,#REF!,1,FALSE)),0,1)*SUM(N343:N354)*$C$66</f>
        <v>0</v>
      </c>
      <c r="P354" s="2">
        <f t="shared" si="77"/>
        <v>0</v>
      </c>
      <c r="Q354" s="2">
        <f t="shared" si="82"/>
        <v>-49772.495814322006</v>
      </c>
      <c r="R354" s="2">
        <f t="shared" si="78"/>
        <v>22818.449955475808</v>
      </c>
      <c r="S354" s="2">
        <f t="shared" si="83"/>
        <v>-7181.5500445241923</v>
      </c>
      <c r="T354" s="7">
        <f t="shared" si="79"/>
        <v>8.8102123380215475E-2</v>
      </c>
      <c r="U354" s="7">
        <f t="shared" si="84"/>
        <v>-1.3152798712145253E-2</v>
      </c>
    </row>
    <row r="355" spans="2:21" x14ac:dyDescent="0.3">
      <c r="B355" s="2" t="str">
        <f t="shared" si="73"/>
        <v/>
      </c>
      <c r="C355" s="4">
        <f t="shared" si="85"/>
        <v>249</v>
      </c>
      <c r="D355" s="40">
        <f t="shared" si="80"/>
        <v>20.75</v>
      </c>
      <c r="E355" s="2">
        <f t="shared" si="81"/>
        <v>186409.05423020219</v>
      </c>
      <c r="F355" s="2">
        <f t="shared" si="86"/>
        <v>870.05000000000007</v>
      </c>
      <c r="G355" s="2">
        <f t="shared" si="87"/>
        <v>466.02263557550549</v>
      </c>
      <c r="H355" s="2">
        <f t="shared" si="88"/>
        <v>404.02736442449458</v>
      </c>
      <c r="I355" s="2">
        <f t="shared" si="74"/>
        <v>186005.02686577771</v>
      </c>
      <c r="J355" s="2"/>
      <c r="K355" s="2">
        <f>K354*(1+$C$44*IF(ISERROR(VLOOKUP(C355/12,#REF!,1,FALSE)),0,1))</f>
        <v>259000</v>
      </c>
      <c r="L355" s="2">
        <f>L354*(1+$C$44*IF(ISERROR(VLOOKUP(C355/12,#REF!,1,FALSE)),0,1))</f>
        <v>857.11999999999989</v>
      </c>
      <c r="M355" s="2">
        <f t="shared" si="75"/>
        <v>-12.930000000000177</v>
      </c>
      <c r="N355" s="2">
        <f t="shared" si="76"/>
        <v>30.655697757827738</v>
      </c>
      <c r="O355" s="2">
        <f>IF(ISERROR(VLOOKUP(C355/12,#REF!,1,FALSE)),0,1)*SUM(N344:N355)*$C$66</f>
        <v>0</v>
      </c>
      <c r="P355" s="2">
        <f t="shared" si="77"/>
        <v>0</v>
      </c>
      <c r="Q355" s="2">
        <f t="shared" si="82"/>
        <v>-49826.902894167273</v>
      </c>
      <c r="R355" s="2">
        <f t="shared" si="78"/>
        <v>23168.070240055007</v>
      </c>
      <c r="S355" s="2">
        <f t="shared" si="83"/>
        <v>-6831.9297599449928</v>
      </c>
      <c r="T355" s="7">
        <f t="shared" si="79"/>
        <v>8.9452008648861034E-2</v>
      </c>
      <c r="U355" s="7">
        <f t="shared" si="84"/>
        <v>-1.2376857159426713E-2</v>
      </c>
    </row>
    <row r="356" spans="2:21" x14ac:dyDescent="0.3">
      <c r="B356" s="2" t="str">
        <f t="shared" si="73"/>
        <v/>
      </c>
      <c r="C356" s="4">
        <f t="shared" si="85"/>
        <v>250</v>
      </c>
      <c r="D356" s="40">
        <f t="shared" si="80"/>
        <v>20.833333333333332</v>
      </c>
      <c r="E356" s="2">
        <f t="shared" si="81"/>
        <v>186005.02686577771</v>
      </c>
      <c r="F356" s="2">
        <f t="shared" si="86"/>
        <v>870.05000000000007</v>
      </c>
      <c r="G356" s="2">
        <f t="shared" si="87"/>
        <v>465.01256716444419</v>
      </c>
      <c r="H356" s="2">
        <f t="shared" si="88"/>
        <v>405.03743283555588</v>
      </c>
      <c r="I356" s="2">
        <f t="shared" si="74"/>
        <v>185599.98943294215</v>
      </c>
      <c r="J356" s="2"/>
      <c r="K356" s="2">
        <f>K355*(1+$C$44*IF(ISERROR(VLOOKUP(C356/12,#REF!,1,FALSE)),0,1))</f>
        <v>259000</v>
      </c>
      <c r="L356" s="2">
        <f>L355*(1+$C$44*IF(ISERROR(VLOOKUP(C356/12,#REF!,1,FALSE)),0,1))</f>
        <v>857.11999999999989</v>
      </c>
      <c r="M356" s="2">
        <f t="shared" si="75"/>
        <v>-12.930000000000177</v>
      </c>
      <c r="N356" s="2">
        <f t="shared" si="76"/>
        <v>31.665766168889036</v>
      </c>
      <c r="O356" s="2">
        <f>IF(ISERROR(VLOOKUP(C356/12,#REF!,1,FALSE)),0,1)*SUM(N345:N356)*$C$66</f>
        <v>0</v>
      </c>
      <c r="P356" s="2">
        <f t="shared" si="77"/>
        <v>0</v>
      </c>
      <c r="Q356" s="2">
        <f t="shared" si="82"/>
        <v>-49881.355313245738</v>
      </c>
      <c r="R356" s="2">
        <f t="shared" si="78"/>
        <v>23518.655253812118</v>
      </c>
      <c r="S356" s="2">
        <f t="shared" si="83"/>
        <v>-6481.3447461878823</v>
      </c>
      <c r="T356" s="7">
        <f t="shared" si="79"/>
        <v>9.0805618740587332E-2</v>
      </c>
      <c r="U356" s="7">
        <f t="shared" si="84"/>
        <v>-1.1615379389362745E-2</v>
      </c>
    </row>
    <row r="357" spans="2:21" x14ac:dyDescent="0.3">
      <c r="B357" s="2" t="str">
        <f t="shared" si="73"/>
        <v/>
      </c>
      <c r="C357" s="4">
        <f t="shared" si="85"/>
        <v>251</v>
      </c>
      <c r="D357" s="40">
        <f t="shared" si="80"/>
        <v>20.916666666666668</v>
      </c>
      <c r="E357" s="2">
        <f t="shared" si="81"/>
        <v>185599.98943294215</v>
      </c>
      <c r="F357" s="2">
        <f t="shared" si="86"/>
        <v>870.05000000000007</v>
      </c>
      <c r="G357" s="2">
        <f t="shared" si="87"/>
        <v>463.99997358235532</v>
      </c>
      <c r="H357" s="2">
        <f t="shared" si="88"/>
        <v>406.05002641764474</v>
      </c>
      <c r="I357" s="2">
        <f t="shared" si="74"/>
        <v>185193.9394065245</v>
      </c>
      <c r="J357" s="2"/>
      <c r="K357" s="2">
        <f>K356*(1+$C$44*IF(ISERROR(VLOOKUP(C357/12,#REF!,1,FALSE)),0,1))</f>
        <v>259000</v>
      </c>
      <c r="L357" s="2">
        <f>L356*(1+$C$44*IF(ISERROR(VLOOKUP(C357/12,#REF!,1,FALSE)),0,1))</f>
        <v>857.11999999999989</v>
      </c>
      <c r="M357" s="2">
        <f t="shared" si="75"/>
        <v>-12.930000000000177</v>
      </c>
      <c r="N357" s="2">
        <f t="shared" si="76"/>
        <v>32.678359750977904</v>
      </c>
      <c r="O357" s="2">
        <f>IF(ISERROR(VLOOKUP(C357/12,#REF!,1,FALSE)),0,1)*SUM(N346:N357)*$C$66</f>
        <v>0</v>
      </c>
      <c r="P357" s="2">
        <f t="shared" si="77"/>
        <v>0</v>
      </c>
      <c r="Q357" s="2">
        <f t="shared" si="82"/>
        <v>-49935.853109340103</v>
      </c>
      <c r="R357" s="2">
        <f t="shared" si="78"/>
        <v>23870.207484135404</v>
      </c>
      <c r="S357" s="2">
        <f t="shared" si="83"/>
        <v>-6129.7925158645958</v>
      </c>
      <c r="T357" s="7">
        <f t="shared" si="79"/>
        <v>9.2162963259210057E-2</v>
      </c>
      <c r="U357" s="7">
        <f t="shared" si="84"/>
        <v>-1.0867982156394285E-2</v>
      </c>
    </row>
    <row r="358" spans="2:21" x14ac:dyDescent="0.3">
      <c r="B358" s="2" t="str">
        <f t="shared" si="73"/>
        <v/>
      </c>
      <c r="C358" s="4">
        <f t="shared" si="85"/>
        <v>252</v>
      </c>
      <c r="D358" s="40">
        <f t="shared" si="80"/>
        <v>21</v>
      </c>
      <c r="E358" s="2">
        <f t="shared" si="81"/>
        <v>185193.9394065245</v>
      </c>
      <c r="F358" s="2">
        <f t="shared" si="86"/>
        <v>870.05000000000007</v>
      </c>
      <c r="G358" s="2">
        <f t="shared" si="87"/>
        <v>462.98484851631127</v>
      </c>
      <c r="H358" s="2">
        <f t="shared" si="88"/>
        <v>407.06515148368879</v>
      </c>
      <c r="I358" s="2">
        <f t="shared" si="74"/>
        <v>184786.87425504081</v>
      </c>
      <c r="J358" s="2"/>
      <c r="K358" s="2">
        <f>K357*(1+$C$44*IF(ISERROR(VLOOKUP(C358/12,#REF!,1,FALSE)),0,1))</f>
        <v>259000</v>
      </c>
      <c r="L358" s="2">
        <f>L357*(1+$C$44*IF(ISERROR(VLOOKUP(C358/12,#REF!,1,FALSE)),0,1))</f>
        <v>857.11999999999989</v>
      </c>
      <c r="M358" s="2">
        <f t="shared" si="75"/>
        <v>-12.930000000000177</v>
      </c>
      <c r="N358" s="2">
        <f t="shared" si="76"/>
        <v>33.693484817021954</v>
      </c>
      <c r="O358" s="2">
        <f>IF(ISERROR(VLOOKUP(C358/12,#REF!,1,FALSE)),0,1)*SUM(N347:N358)*$C$66</f>
        <v>0</v>
      </c>
      <c r="P358" s="2">
        <f t="shared" si="77"/>
        <v>0</v>
      </c>
      <c r="Q358" s="2">
        <f t="shared" si="82"/>
        <v>-49990.396320264546</v>
      </c>
      <c r="R358" s="2">
        <f t="shared" si="78"/>
        <v>24222.72942469464</v>
      </c>
      <c r="S358" s="2">
        <f t="shared" si="83"/>
        <v>-5777.2705753053597</v>
      </c>
      <c r="T358" s="7">
        <f t="shared" si="79"/>
        <v>9.3524051832797842E-2</v>
      </c>
      <c r="U358" s="7">
        <f t="shared" si="84"/>
        <v>-1.0134296362418693E-2</v>
      </c>
    </row>
    <row r="359" spans="2:21" x14ac:dyDescent="0.3">
      <c r="B359" s="2" t="str">
        <f t="shared" si="73"/>
        <v/>
      </c>
      <c r="C359" s="4">
        <f t="shared" si="85"/>
        <v>253</v>
      </c>
      <c r="D359" s="40">
        <f t="shared" si="80"/>
        <v>21.083333333333332</v>
      </c>
      <c r="E359" s="2">
        <f t="shared" si="81"/>
        <v>184786.87425504081</v>
      </c>
      <c r="F359" s="2">
        <f t="shared" si="86"/>
        <v>870.05000000000007</v>
      </c>
      <c r="G359" s="2">
        <f t="shared" si="87"/>
        <v>461.96718563760197</v>
      </c>
      <c r="H359" s="2">
        <f t="shared" si="88"/>
        <v>408.0828143623981</v>
      </c>
      <c r="I359" s="2">
        <f t="shared" si="74"/>
        <v>184378.79144067841</v>
      </c>
      <c r="J359" s="2"/>
      <c r="K359" s="2">
        <f>K358*(1+$C$44*IF(ISERROR(VLOOKUP(C359/12,#REF!,1,FALSE)),0,1))</f>
        <v>259000</v>
      </c>
      <c r="L359" s="2">
        <f>L358*(1+$C$44*IF(ISERROR(VLOOKUP(C359/12,#REF!,1,FALSE)),0,1))</f>
        <v>857.11999999999989</v>
      </c>
      <c r="M359" s="2">
        <f t="shared" si="75"/>
        <v>-12.930000000000177</v>
      </c>
      <c r="N359" s="2">
        <f t="shared" si="76"/>
        <v>34.711147695731256</v>
      </c>
      <c r="O359" s="2">
        <f>IF(ISERROR(VLOOKUP(C359/12,#REF!,1,FALSE)),0,1)*SUM(N348:N359)*$C$66</f>
        <v>0</v>
      </c>
      <c r="P359" s="2">
        <f t="shared" si="77"/>
        <v>0</v>
      </c>
      <c r="Q359" s="2">
        <f t="shared" si="82"/>
        <v>-50044.984983864764</v>
      </c>
      <c r="R359" s="2">
        <f t="shared" si="78"/>
        <v>24576.223575456825</v>
      </c>
      <c r="S359" s="2">
        <f t="shared" si="83"/>
        <v>-5423.7764245431754</v>
      </c>
      <c r="T359" s="7">
        <f t="shared" si="79"/>
        <v>9.4888894113732913E-2</v>
      </c>
      <c r="U359" s="7">
        <f t="shared" si="84"/>
        <v>-9.4139663657435424E-3</v>
      </c>
    </row>
    <row r="360" spans="2:21" x14ac:dyDescent="0.3">
      <c r="B360" s="2" t="str">
        <f t="shared" si="73"/>
        <v/>
      </c>
      <c r="C360" s="4">
        <f t="shared" si="85"/>
        <v>254</v>
      </c>
      <c r="D360" s="40">
        <f t="shared" si="80"/>
        <v>21.166666666666668</v>
      </c>
      <c r="E360" s="2">
        <f t="shared" si="81"/>
        <v>184378.79144067841</v>
      </c>
      <c r="F360" s="2">
        <f t="shared" si="86"/>
        <v>870.05000000000007</v>
      </c>
      <c r="G360" s="2">
        <f t="shared" si="87"/>
        <v>460.946978601696</v>
      </c>
      <c r="H360" s="2">
        <f t="shared" si="88"/>
        <v>409.10302139830407</v>
      </c>
      <c r="I360" s="2">
        <f t="shared" si="74"/>
        <v>183969.68841928011</v>
      </c>
      <c r="J360" s="2"/>
      <c r="K360" s="2">
        <f>K359*(1+$C$44*IF(ISERROR(VLOOKUP(C360/12,#REF!,1,FALSE)),0,1))</f>
        <v>259000</v>
      </c>
      <c r="L360" s="2">
        <f>L359*(1+$C$44*IF(ISERROR(VLOOKUP(C360/12,#REF!,1,FALSE)),0,1))</f>
        <v>857.11999999999989</v>
      </c>
      <c r="M360" s="2">
        <f t="shared" si="75"/>
        <v>-12.930000000000177</v>
      </c>
      <c r="N360" s="2">
        <f t="shared" si="76"/>
        <v>35.731354731637225</v>
      </c>
      <c r="O360" s="2">
        <f>IF(ISERROR(VLOOKUP(C360/12,#REF!,1,FALSE)),0,1)*SUM(N349:N360)*$C$66</f>
        <v>0</v>
      </c>
      <c r="P360" s="2">
        <f t="shared" si="77"/>
        <v>0</v>
      </c>
      <c r="Q360" s="2">
        <f t="shared" si="82"/>
        <v>-50099.619138017981</v>
      </c>
      <c r="R360" s="2">
        <f t="shared" si="78"/>
        <v>24930.692442701897</v>
      </c>
      <c r="S360" s="2">
        <f t="shared" si="83"/>
        <v>-5069.3075572981033</v>
      </c>
      <c r="T360" s="7">
        <f t="shared" si="79"/>
        <v>9.6257499778771807E-2</v>
      </c>
      <c r="U360" s="7">
        <f t="shared" si="84"/>
        <v>-8.7066493324234884E-3</v>
      </c>
    </row>
    <row r="361" spans="2:21" x14ac:dyDescent="0.3">
      <c r="B361" s="2" t="str">
        <f t="shared" si="73"/>
        <v/>
      </c>
      <c r="C361" s="4">
        <f t="shared" si="85"/>
        <v>255</v>
      </c>
      <c r="D361" s="40">
        <f t="shared" si="80"/>
        <v>21.25</v>
      </c>
      <c r="E361" s="2">
        <f t="shared" si="81"/>
        <v>183969.68841928011</v>
      </c>
      <c r="F361" s="2">
        <f t="shared" si="86"/>
        <v>870.05000000000007</v>
      </c>
      <c r="G361" s="2">
        <f t="shared" si="87"/>
        <v>459.92422104820025</v>
      </c>
      <c r="H361" s="2">
        <f t="shared" si="88"/>
        <v>410.12577895179982</v>
      </c>
      <c r="I361" s="2">
        <f t="shared" si="74"/>
        <v>183559.56264032831</v>
      </c>
      <c r="J361" s="2"/>
      <c r="K361" s="2">
        <f>K360*(1+$C$44*IF(ISERROR(VLOOKUP(C361/12,#REF!,1,FALSE)),0,1))</f>
        <v>259000</v>
      </c>
      <c r="L361" s="2">
        <f>L360*(1+$C$44*IF(ISERROR(VLOOKUP(C361/12,#REF!,1,FALSE)),0,1))</f>
        <v>857.11999999999989</v>
      </c>
      <c r="M361" s="2">
        <f t="shared" si="75"/>
        <v>-12.930000000000177</v>
      </c>
      <c r="N361" s="2">
        <f t="shared" si="76"/>
        <v>36.754112285132976</v>
      </c>
      <c r="O361" s="2">
        <f>IF(ISERROR(VLOOKUP(C361/12,#REF!,1,FALSE)),0,1)*SUM(N350:N361)*$C$66</f>
        <v>0</v>
      </c>
      <c r="P361" s="2">
        <f t="shared" si="77"/>
        <v>0</v>
      </c>
      <c r="Q361" s="2">
        <f t="shared" si="82"/>
        <v>-50154.29882063299</v>
      </c>
      <c r="R361" s="2">
        <f t="shared" si="78"/>
        <v>25286.138539038715</v>
      </c>
      <c r="S361" s="2">
        <f t="shared" si="83"/>
        <v>-4713.861460961285</v>
      </c>
      <c r="T361" s="7">
        <f t="shared" si="79"/>
        <v>9.7629878529107011E-2</v>
      </c>
      <c r="U361" s="7">
        <f t="shared" si="84"/>
        <v>-8.0120146268543024E-3</v>
      </c>
    </row>
    <row r="362" spans="2:21" x14ac:dyDescent="0.3">
      <c r="B362" s="2" t="str">
        <f t="shared" si="73"/>
        <v/>
      </c>
      <c r="C362" s="4">
        <f t="shared" si="85"/>
        <v>256</v>
      </c>
      <c r="D362" s="40">
        <f t="shared" si="80"/>
        <v>21.333333333333332</v>
      </c>
      <c r="E362" s="2">
        <f t="shared" si="81"/>
        <v>183559.56264032831</v>
      </c>
      <c r="F362" s="2">
        <f t="shared" si="86"/>
        <v>870.05000000000007</v>
      </c>
      <c r="G362" s="2">
        <f t="shared" si="87"/>
        <v>458.89890660082074</v>
      </c>
      <c r="H362" s="2">
        <f t="shared" si="88"/>
        <v>411.15109339917933</v>
      </c>
      <c r="I362" s="2">
        <f t="shared" si="74"/>
        <v>183148.41154692913</v>
      </c>
      <c r="J362" s="2"/>
      <c r="K362" s="2">
        <f>K361*(1+$C$44*IF(ISERROR(VLOOKUP(C362/12,#REF!,1,FALSE)),0,1))</f>
        <v>259000</v>
      </c>
      <c r="L362" s="2">
        <f>L361*(1+$C$44*IF(ISERROR(VLOOKUP(C362/12,#REF!,1,FALSE)),0,1))</f>
        <v>857.11999999999989</v>
      </c>
      <c r="M362" s="2">
        <f t="shared" si="75"/>
        <v>-12.930000000000177</v>
      </c>
      <c r="N362" s="2">
        <f t="shared" si="76"/>
        <v>37.779426732512491</v>
      </c>
      <c r="O362" s="2">
        <f>IF(ISERROR(VLOOKUP(C362/12,#REF!,1,FALSE)),0,1)*SUM(N351:N362)*$C$66</f>
        <v>0</v>
      </c>
      <c r="P362" s="2">
        <f t="shared" si="77"/>
        <v>0</v>
      </c>
      <c r="Q362" s="2">
        <f t="shared" si="82"/>
        <v>-50209.024069650179</v>
      </c>
      <c r="R362" s="2">
        <f t="shared" si="78"/>
        <v>25642.564383420686</v>
      </c>
      <c r="S362" s="2">
        <f t="shared" si="83"/>
        <v>-4357.4356165793142</v>
      </c>
      <c r="T362" s="7">
        <f t="shared" si="79"/>
        <v>9.9006040090427364E-2</v>
      </c>
      <c r="U362" s="7">
        <f t="shared" si="84"/>
        <v>-7.3297432387692263E-3</v>
      </c>
    </row>
    <row r="363" spans="2:21" x14ac:dyDescent="0.3">
      <c r="B363" s="2" t="str">
        <f t="shared" ref="B363:B426" si="89">IF(AND(I363&lt;1,I362&gt;1),"x","")</f>
        <v/>
      </c>
      <c r="C363" s="4">
        <f t="shared" si="85"/>
        <v>257</v>
      </c>
      <c r="D363" s="40">
        <f t="shared" si="80"/>
        <v>21.416666666666668</v>
      </c>
      <c r="E363" s="2">
        <f t="shared" si="81"/>
        <v>183148.41154692913</v>
      </c>
      <c r="F363" s="2">
        <f t="shared" si="86"/>
        <v>870.05000000000007</v>
      </c>
      <c r="G363" s="2">
        <f t="shared" si="87"/>
        <v>457.87102886732282</v>
      </c>
      <c r="H363" s="2">
        <f t="shared" si="88"/>
        <v>412.17897113267725</v>
      </c>
      <c r="I363" s="2">
        <f t="shared" ref="I363:I426" si="90">E363-H363</f>
        <v>182736.23257579646</v>
      </c>
      <c r="J363" s="2"/>
      <c r="K363" s="2">
        <f>K362*(1+$C$44*IF(ISERROR(VLOOKUP(C363/12,#REF!,1,FALSE)),0,1))</f>
        <v>259000</v>
      </c>
      <c r="L363" s="2">
        <f>L362*(1+$C$44*IF(ISERROR(VLOOKUP(C363/12,#REF!,1,FALSE)),0,1))</f>
        <v>857.11999999999989</v>
      </c>
      <c r="M363" s="2">
        <f t="shared" ref="M363:M426" si="91">L363-F363</f>
        <v>-12.930000000000177</v>
      </c>
      <c r="N363" s="2">
        <f t="shared" ref="N363:N426" si="92">L363-G363-$C$79/12</f>
        <v>38.807304466010407</v>
      </c>
      <c r="O363" s="2">
        <f>IF(ISERROR(VLOOKUP(C363/12,#REF!,1,FALSE)),0,1)*SUM(N352:N363)*$C$66</f>
        <v>0</v>
      </c>
      <c r="P363" s="2">
        <f t="shared" ref="P363:P426" si="93">IF(D363=$C$95,K363-$C$7+$C$7*$C$78*D363,0)*$C$66</f>
        <v>0</v>
      </c>
      <c r="Q363" s="2">
        <f t="shared" si="82"/>
        <v>-50263.794923041547</v>
      </c>
      <c r="R363" s="2">
        <f t="shared" ref="R363:R426" si="94">Q363+K363-I363</f>
        <v>25999.972501162003</v>
      </c>
      <c r="S363" s="2">
        <f t="shared" si="83"/>
        <v>-4000.027498837997</v>
      </c>
      <c r="T363" s="7">
        <f t="shared" ref="T363:T426" si="95">R363/K363</f>
        <v>0.10038599421298071</v>
      </c>
      <c r="U363" s="7">
        <f t="shared" si="84"/>
        <v>-6.6595272440193032E-3</v>
      </c>
    </row>
    <row r="364" spans="2:21" x14ac:dyDescent="0.3">
      <c r="B364" s="2" t="str">
        <f t="shared" si="89"/>
        <v/>
      </c>
      <c r="C364" s="4">
        <f t="shared" si="85"/>
        <v>258</v>
      </c>
      <c r="D364" s="40">
        <f t="shared" ref="D364:D427" si="96">C364/12</f>
        <v>21.5</v>
      </c>
      <c r="E364" s="2">
        <f t="shared" ref="E364:E427" si="97">I363</f>
        <v>182736.23257579646</v>
      </c>
      <c r="F364" s="2">
        <f t="shared" si="86"/>
        <v>870.05000000000007</v>
      </c>
      <c r="G364" s="2">
        <f t="shared" si="87"/>
        <v>456.84058143949113</v>
      </c>
      <c r="H364" s="2">
        <f t="shared" si="88"/>
        <v>413.20941856050894</v>
      </c>
      <c r="I364" s="2">
        <f t="shared" si="90"/>
        <v>182323.02315723596</v>
      </c>
      <c r="J364" s="2"/>
      <c r="K364" s="2">
        <f>K363*(1+$C$44*IF(ISERROR(VLOOKUP(C364/12,#REF!,1,FALSE)),0,1))</f>
        <v>259000</v>
      </c>
      <c r="L364" s="2">
        <f>L363*(1+$C$44*IF(ISERROR(VLOOKUP(C364/12,#REF!,1,FALSE)),0,1))</f>
        <v>857.11999999999989</v>
      </c>
      <c r="M364" s="2">
        <f t="shared" si="91"/>
        <v>-12.930000000000177</v>
      </c>
      <c r="N364" s="2">
        <f t="shared" si="92"/>
        <v>39.837751893842096</v>
      </c>
      <c r="O364" s="2">
        <f>IF(ISERROR(VLOOKUP(C364/12,#REF!,1,FALSE)),0,1)*SUM(N353:N364)*$C$66</f>
        <v>0</v>
      </c>
      <c r="P364" s="2">
        <f t="shared" si="93"/>
        <v>0</v>
      </c>
      <c r="Q364" s="2">
        <f t="shared" ref="Q364:Q427" si="98">M364-O364-P364+Q363*(1+$C$46/12)</f>
        <v>-50318.611418810746</v>
      </c>
      <c r="R364" s="2">
        <f t="shared" si="94"/>
        <v>26358.365423953306</v>
      </c>
      <c r="S364" s="2">
        <f t="shared" ref="S364:S427" si="99">R364-$C$33</f>
        <v>-3641.6345760466938</v>
      </c>
      <c r="T364" s="7">
        <f t="shared" si="95"/>
        <v>0.10176975067163439</v>
      </c>
      <c r="U364" s="7">
        <f t="shared" ref="U364:U427" si="100">IF(R364&lt;0,"n.a.",((R364/$C$33)^(1/D364))-1)</f>
        <v>-6.0010692967455981E-3</v>
      </c>
    </row>
    <row r="365" spans="2:21" x14ac:dyDescent="0.3">
      <c r="B365" s="2" t="str">
        <f t="shared" si="89"/>
        <v/>
      </c>
      <c r="C365" s="4">
        <f t="shared" ref="C365:C428" si="101">C364+1</f>
        <v>259</v>
      </c>
      <c r="D365" s="40">
        <f t="shared" si="96"/>
        <v>21.583333333333332</v>
      </c>
      <c r="E365" s="2">
        <f t="shared" si="97"/>
        <v>182323.02315723596</v>
      </c>
      <c r="F365" s="2">
        <f t="shared" ref="F365:F428" si="102">F364</f>
        <v>870.05000000000007</v>
      </c>
      <c r="G365" s="2">
        <f t="shared" ref="G365:G428" si="103">E365*$C$30/12</f>
        <v>455.80755789308984</v>
      </c>
      <c r="H365" s="2">
        <f t="shared" ref="H365:H428" si="104">F365-G365</f>
        <v>414.24244210691023</v>
      </c>
      <c r="I365" s="2">
        <f t="shared" si="90"/>
        <v>181908.78071512905</v>
      </c>
      <c r="J365" s="2"/>
      <c r="K365" s="2">
        <f>K364*(1+$C$44*IF(ISERROR(VLOOKUP(C365/12,#REF!,1,FALSE)),0,1))</f>
        <v>259000</v>
      </c>
      <c r="L365" s="2">
        <f>L364*(1+$C$44*IF(ISERROR(VLOOKUP(C365/12,#REF!,1,FALSE)),0,1))</f>
        <v>857.11999999999989</v>
      </c>
      <c r="M365" s="2">
        <f t="shared" si="91"/>
        <v>-12.930000000000177</v>
      </c>
      <c r="N365" s="2">
        <f t="shared" si="92"/>
        <v>40.870775440243392</v>
      </c>
      <c r="O365" s="2">
        <f>IF(ISERROR(VLOOKUP(C365/12,#REF!,1,FALSE)),0,1)*SUM(N354:N365)*$C$66</f>
        <v>0</v>
      </c>
      <c r="P365" s="2">
        <f t="shared" si="93"/>
        <v>0</v>
      </c>
      <c r="Q365" s="2">
        <f t="shared" si="98"/>
        <v>-50373.473594993084</v>
      </c>
      <c r="R365" s="2">
        <f t="shared" si="94"/>
        <v>26717.745689877862</v>
      </c>
      <c r="S365" s="2">
        <f t="shared" si="99"/>
        <v>-3282.2543101221381</v>
      </c>
      <c r="T365" s="7">
        <f t="shared" si="95"/>
        <v>0.10315731926593769</v>
      </c>
      <c r="U365" s="7">
        <f t="shared" si="100"/>
        <v>-5.3540821507410685E-3</v>
      </c>
    </row>
    <row r="366" spans="2:21" x14ac:dyDescent="0.3">
      <c r="B366" s="2" t="str">
        <f t="shared" si="89"/>
        <v/>
      </c>
      <c r="C366" s="4">
        <f t="shared" si="101"/>
        <v>260</v>
      </c>
      <c r="D366" s="40">
        <f t="shared" si="96"/>
        <v>21.666666666666668</v>
      </c>
      <c r="E366" s="2">
        <f t="shared" si="97"/>
        <v>181908.78071512905</v>
      </c>
      <c r="F366" s="2">
        <f t="shared" si="102"/>
        <v>870.05000000000007</v>
      </c>
      <c r="G366" s="2">
        <f t="shared" si="103"/>
        <v>454.77195178782262</v>
      </c>
      <c r="H366" s="2">
        <f t="shared" si="104"/>
        <v>415.27804821217745</v>
      </c>
      <c r="I366" s="2">
        <f t="shared" si="90"/>
        <v>181493.50266691687</v>
      </c>
      <c r="J366" s="2"/>
      <c r="K366" s="2">
        <f>K365*(1+$C$44*IF(ISERROR(VLOOKUP(C366/12,#REF!,1,FALSE)),0,1))</f>
        <v>259000</v>
      </c>
      <c r="L366" s="2">
        <f>L365*(1+$C$44*IF(ISERROR(VLOOKUP(C366/12,#REF!,1,FALSE)),0,1))</f>
        <v>857.11999999999989</v>
      </c>
      <c r="M366" s="2">
        <f t="shared" si="91"/>
        <v>-12.930000000000177</v>
      </c>
      <c r="N366" s="2">
        <f t="shared" si="92"/>
        <v>41.906381545510612</v>
      </c>
      <c r="O366" s="2">
        <f>IF(ISERROR(VLOOKUP(C366/12,#REF!,1,FALSE)),0,1)*SUM(N355:N366)*$C$66</f>
        <v>0</v>
      </c>
      <c r="P366" s="2">
        <f t="shared" si="93"/>
        <v>0</v>
      </c>
      <c r="Q366" s="2">
        <f t="shared" si="98"/>
        <v>-50428.38148965557</v>
      </c>
      <c r="R366" s="2">
        <f t="shared" si="94"/>
        <v>27078.115843427542</v>
      </c>
      <c r="S366" s="2">
        <f t="shared" si="99"/>
        <v>-2921.8841565724579</v>
      </c>
      <c r="T366" s="7">
        <f t="shared" si="95"/>
        <v>0.10454870982018356</v>
      </c>
      <c r="U366" s="7">
        <f t="shared" si="100"/>
        <v>-4.7182882079855881E-3</v>
      </c>
    </row>
    <row r="367" spans="2:21" x14ac:dyDescent="0.3">
      <c r="B367" s="2" t="str">
        <f t="shared" si="89"/>
        <v/>
      </c>
      <c r="C367" s="4">
        <f t="shared" si="101"/>
        <v>261</v>
      </c>
      <c r="D367" s="40">
        <f t="shared" si="96"/>
        <v>21.75</v>
      </c>
      <c r="E367" s="2">
        <f t="shared" si="97"/>
        <v>181493.50266691687</v>
      </c>
      <c r="F367" s="2">
        <f t="shared" si="102"/>
        <v>870.05000000000007</v>
      </c>
      <c r="G367" s="2">
        <f t="shared" si="103"/>
        <v>453.7337566672922</v>
      </c>
      <c r="H367" s="2">
        <f t="shared" si="104"/>
        <v>416.31624333270787</v>
      </c>
      <c r="I367" s="2">
        <f t="shared" si="90"/>
        <v>181077.18642358418</v>
      </c>
      <c r="J367" s="2"/>
      <c r="K367" s="2">
        <f>K366*(1+$C$44*IF(ISERROR(VLOOKUP(C367/12,#REF!,1,FALSE)),0,1))</f>
        <v>259000</v>
      </c>
      <c r="L367" s="2">
        <f>L366*(1+$C$44*IF(ISERROR(VLOOKUP(C367/12,#REF!,1,FALSE)),0,1))</f>
        <v>857.11999999999989</v>
      </c>
      <c r="M367" s="2">
        <f t="shared" si="91"/>
        <v>-12.930000000000177</v>
      </c>
      <c r="N367" s="2">
        <f t="shared" si="92"/>
        <v>42.94457666604103</v>
      </c>
      <c r="O367" s="2">
        <f>IF(ISERROR(VLOOKUP(C367/12,#REF!,1,FALSE)),0,1)*SUM(N356:N367)*$C$66</f>
        <v>0</v>
      </c>
      <c r="P367" s="2">
        <f t="shared" si="93"/>
        <v>0</v>
      </c>
      <c r="Q367" s="2">
        <f t="shared" si="98"/>
        <v>-50483.335140896947</v>
      </c>
      <c r="R367" s="2">
        <f t="shared" si="94"/>
        <v>27439.47843551886</v>
      </c>
      <c r="S367" s="2">
        <f t="shared" si="99"/>
        <v>-2560.5215644811396</v>
      </c>
      <c r="T367" s="7">
        <f t="shared" si="95"/>
        <v>0.10594393218347051</v>
      </c>
      <c r="U367" s="7">
        <f t="shared" si="100"/>
        <v>-4.0934190924966085E-3</v>
      </c>
    </row>
    <row r="368" spans="2:21" x14ac:dyDescent="0.3">
      <c r="B368" s="2" t="str">
        <f t="shared" si="89"/>
        <v/>
      </c>
      <c r="C368" s="4">
        <f t="shared" si="101"/>
        <v>262</v>
      </c>
      <c r="D368" s="40">
        <f t="shared" si="96"/>
        <v>21.833333333333332</v>
      </c>
      <c r="E368" s="2">
        <f t="shared" si="97"/>
        <v>181077.18642358418</v>
      </c>
      <c r="F368" s="2">
        <f t="shared" si="102"/>
        <v>870.05000000000007</v>
      </c>
      <c r="G368" s="2">
        <f t="shared" si="103"/>
        <v>452.69296605896039</v>
      </c>
      <c r="H368" s="2">
        <f t="shared" si="104"/>
        <v>417.35703394103967</v>
      </c>
      <c r="I368" s="2">
        <f t="shared" si="90"/>
        <v>180659.82938964313</v>
      </c>
      <c r="J368" s="2"/>
      <c r="K368" s="2">
        <f>K367*(1+$C$44*IF(ISERROR(VLOOKUP(C368/12,#REF!,1,FALSE)),0,1))</f>
        <v>259000</v>
      </c>
      <c r="L368" s="2">
        <f>L367*(1+$C$44*IF(ISERROR(VLOOKUP(C368/12,#REF!,1,FALSE)),0,1))</f>
        <v>857.11999999999989</v>
      </c>
      <c r="M368" s="2">
        <f t="shared" si="91"/>
        <v>-12.930000000000177</v>
      </c>
      <c r="N368" s="2">
        <f t="shared" si="92"/>
        <v>43.985367274372834</v>
      </c>
      <c r="O368" s="2">
        <f>IF(ISERROR(VLOOKUP(C368/12,#REF!,1,FALSE)),0,1)*SUM(N357:N368)*$C$66</f>
        <v>0</v>
      </c>
      <c r="P368" s="2">
        <f t="shared" si="93"/>
        <v>0</v>
      </c>
      <c r="Q368" s="2">
        <f t="shared" si="98"/>
        <v>-50538.33458684769</v>
      </c>
      <c r="R368" s="2">
        <f t="shared" si="94"/>
        <v>27801.836023509182</v>
      </c>
      <c r="S368" s="2">
        <f t="shared" si="99"/>
        <v>-2198.1639764908177</v>
      </c>
      <c r="T368" s="7">
        <f t="shared" si="95"/>
        <v>0.10734299622976519</v>
      </c>
      <c r="U368" s="7">
        <f t="shared" si="100"/>
        <v>-3.4792152477869376E-3</v>
      </c>
    </row>
    <row r="369" spans="2:21" x14ac:dyDescent="0.3">
      <c r="B369" s="2" t="str">
        <f t="shared" si="89"/>
        <v/>
      </c>
      <c r="C369" s="4">
        <f t="shared" si="101"/>
        <v>263</v>
      </c>
      <c r="D369" s="40">
        <f t="shared" si="96"/>
        <v>21.916666666666668</v>
      </c>
      <c r="E369" s="2">
        <f t="shared" si="97"/>
        <v>180659.82938964313</v>
      </c>
      <c r="F369" s="2">
        <f t="shared" si="102"/>
        <v>870.05000000000007</v>
      </c>
      <c r="G369" s="2">
        <f t="shared" si="103"/>
        <v>451.64957347410785</v>
      </c>
      <c r="H369" s="2">
        <f t="shared" si="104"/>
        <v>418.40042652589221</v>
      </c>
      <c r="I369" s="2">
        <f t="shared" si="90"/>
        <v>180241.42896311724</v>
      </c>
      <c r="J369" s="2"/>
      <c r="K369" s="2">
        <f>K368*(1+$C$44*IF(ISERROR(VLOOKUP(C369/12,#REF!,1,FALSE)),0,1))</f>
        <v>259000</v>
      </c>
      <c r="L369" s="2">
        <f>L368*(1+$C$44*IF(ISERROR(VLOOKUP(C369/12,#REF!,1,FALSE)),0,1))</f>
        <v>857.11999999999989</v>
      </c>
      <c r="M369" s="2">
        <f t="shared" si="91"/>
        <v>-12.930000000000177</v>
      </c>
      <c r="N369" s="2">
        <f t="shared" si="92"/>
        <v>45.028759859225374</v>
      </c>
      <c r="O369" s="2">
        <f>IF(ISERROR(VLOOKUP(C369/12,#REF!,1,FALSE)),0,1)*SUM(N358:N369)*$C$66</f>
        <v>0</v>
      </c>
      <c r="P369" s="2">
        <f t="shared" si="93"/>
        <v>0</v>
      </c>
      <c r="Q369" s="2">
        <f t="shared" si="98"/>
        <v>-50593.37986567006</v>
      </c>
      <c r="R369" s="2">
        <f t="shared" si="94"/>
        <v>28165.191171212704</v>
      </c>
      <c r="S369" s="2">
        <f t="shared" si="99"/>
        <v>-1834.8088287872961</v>
      </c>
      <c r="T369" s="7">
        <f t="shared" si="95"/>
        <v>0.1087459118579641</v>
      </c>
      <c r="U369" s="7">
        <f t="shared" si="100"/>
        <v>-2.8754255563554487E-3</v>
      </c>
    </row>
    <row r="370" spans="2:21" x14ac:dyDescent="0.3">
      <c r="B370" s="2" t="str">
        <f t="shared" si="89"/>
        <v/>
      </c>
      <c r="C370" s="4">
        <f t="shared" si="101"/>
        <v>264</v>
      </c>
      <c r="D370" s="40">
        <f t="shared" si="96"/>
        <v>22</v>
      </c>
      <c r="E370" s="2">
        <f t="shared" si="97"/>
        <v>180241.42896311724</v>
      </c>
      <c r="F370" s="2">
        <f t="shared" si="102"/>
        <v>870.05000000000007</v>
      </c>
      <c r="G370" s="2">
        <f t="shared" si="103"/>
        <v>450.60357240779308</v>
      </c>
      <c r="H370" s="2">
        <f t="shared" si="104"/>
        <v>419.44642759220699</v>
      </c>
      <c r="I370" s="2">
        <f t="shared" si="90"/>
        <v>179821.98253552505</v>
      </c>
      <c r="J370" s="2"/>
      <c r="K370" s="2">
        <f>K369*(1+$C$44*IF(ISERROR(VLOOKUP(C370/12,#REF!,1,FALSE)),0,1))</f>
        <v>259000</v>
      </c>
      <c r="L370" s="2">
        <f>L369*(1+$C$44*IF(ISERROR(VLOOKUP(C370/12,#REF!,1,FALSE)),0,1))</f>
        <v>857.11999999999989</v>
      </c>
      <c r="M370" s="2">
        <f t="shared" si="91"/>
        <v>-12.930000000000177</v>
      </c>
      <c r="N370" s="2">
        <f t="shared" si="92"/>
        <v>46.074760925540147</v>
      </c>
      <c r="O370" s="2">
        <f>IF(ISERROR(VLOOKUP(C370/12,#REF!,1,FALSE)),0,1)*SUM(N359:N370)*$C$66</f>
        <v>0</v>
      </c>
      <c r="P370" s="2">
        <f t="shared" si="93"/>
        <v>0</v>
      </c>
      <c r="Q370" s="2">
        <f t="shared" si="98"/>
        <v>-50648.471015558112</v>
      </c>
      <c r="R370" s="2">
        <f t="shared" si="94"/>
        <v>28529.546448916837</v>
      </c>
      <c r="S370" s="2">
        <f t="shared" si="99"/>
        <v>-1470.4535510831629</v>
      </c>
      <c r="T370" s="7">
        <f t="shared" si="95"/>
        <v>0.1101526889919569</v>
      </c>
      <c r="U370" s="7">
        <f t="shared" si="100"/>
        <v>-2.2818069797592155E-3</v>
      </c>
    </row>
    <row r="371" spans="2:21" x14ac:dyDescent="0.3">
      <c r="B371" s="2" t="str">
        <f t="shared" si="89"/>
        <v/>
      </c>
      <c r="C371" s="4">
        <f t="shared" si="101"/>
        <v>265</v>
      </c>
      <c r="D371" s="40">
        <f t="shared" si="96"/>
        <v>22.083333333333332</v>
      </c>
      <c r="E371" s="2">
        <f t="shared" si="97"/>
        <v>179821.98253552505</v>
      </c>
      <c r="F371" s="2">
        <f t="shared" si="102"/>
        <v>870.05000000000007</v>
      </c>
      <c r="G371" s="2">
        <f t="shared" si="103"/>
        <v>449.55495633881264</v>
      </c>
      <c r="H371" s="2">
        <f t="shared" si="104"/>
        <v>420.49504366118742</v>
      </c>
      <c r="I371" s="2">
        <f t="shared" si="90"/>
        <v>179401.48749186387</v>
      </c>
      <c r="J371" s="2"/>
      <c r="K371" s="2">
        <f>K370*(1+$C$44*IF(ISERROR(VLOOKUP(C371/12,#REF!,1,FALSE)),0,1))</f>
        <v>259000</v>
      </c>
      <c r="L371" s="2">
        <f>L370*(1+$C$44*IF(ISERROR(VLOOKUP(C371/12,#REF!,1,FALSE)),0,1))</f>
        <v>857.11999999999989</v>
      </c>
      <c r="M371" s="2">
        <f t="shared" si="91"/>
        <v>-12.930000000000177</v>
      </c>
      <c r="N371" s="2">
        <f t="shared" si="92"/>
        <v>47.123376994520584</v>
      </c>
      <c r="O371" s="2">
        <f>IF(ISERROR(VLOOKUP(C371/12,#REF!,1,FALSE)),0,1)*SUM(N360:N371)*$C$66</f>
        <v>0</v>
      </c>
      <c r="P371" s="2">
        <f t="shared" si="93"/>
        <v>0</v>
      </c>
      <c r="Q371" s="2">
        <f t="shared" si="98"/>
        <v>-50703.608074737742</v>
      </c>
      <c r="R371" s="2">
        <f t="shared" si="94"/>
        <v>28894.904433398391</v>
      </c>
      <c r="S371" s="2">
        <f t="shared" si="99"/>
        <v>-1105.0955666016089</v>
      </c>
      <c r="T371" s="7">
        <f t="shared" si="95"/>
        <v>0.11156333758068877</v>
      </c>
      <c r="U371" s="7">
        <f t="shared" si="100"/>
        <v>-1.6981242179257006E-3</v>
      </c>
    </row>
    <row r="372" spans="2:21" x14ac:dyDescent="0.3">
      <c r="B372" s="2" t="str">
        <f t="shared" si="89"/>
        <v/>
      </c>
      <c r="C372" s="4">
        <f t="shared" si="101"/>
        <v>266</v>
      </c>
      <c r="D372" s="40">
        <f t="shared" si="96"/>
        <v>22.166666666666668</v>
      </c>
      <c r="E372" s="2">
        <f t="shared" si="97"/>
        <v>179401.48749186387</v>
      </c>
      <c r="F372" s="2">
        <f t="shared" si="102"/>
        <v>870.05000000000007</v>
      </c>
      <c r="G372" s="2">
        <f t="shared" si="103"/>
        <v>448.50371872965962</v>
      </c>
      <c r="H372" s="2">
        <f t="shared" si="104"/>
        <v>421.54628127034044</v>
      </c>
      <c r="I372" s="2">
        <f t="shared" si="90"/>
        <v>178979.94121059353</v>
      </c>
      <c r="J372" s="2"/>
      <c r="K372" s="2">
        <f>K371*(1+$C$44*IF(ISERROR(VLOOKUP(C372/12,#REF!,1,FALSE)),0,1))</f>
        <v>259000</v>
      </c>
      <c r="L372" s="2">
        <f>L371*(1+$C$44*IF(ISERROR(VLOOKUP(C372/12,#REF!,1,FALSE)),0,1))</f>
        <v>857.11999999999989</v>
      </c>
      <c r="M372" s="2">
        <f t="shared" si="91"/>
        <v>-12.930000000000177</v>
      </c>
      <c r="N372" s="2">
        <f t="shared" si="92"/>
        <v>48.174614603673604</v>
      </c>
      <c r="O372" s="2">
        <f>IF(ISERROR(VLOOKUP(C372/12,#REF!,1,FALSE)),0,1)*SUM(N361:N372)*$C$66</f>
        <v>0</v>
      </c>
      <c r="P372" s="2">
        <f t="shared" si="93"/>
        <v>0</v>
      </c>
      <c r="Q372" s="2">
        <f t="shared" si="98"/>
        <v>-50758.791081466683</v>
      </c>
      <c r="R372" s="2">
        <f t="shared" si="94"/>
        <v>29261.267707939784</v>
      </c>
      <c r="S372" s="2">
        <f t="shared" si="99"/>
        <v>-738.73229206021642</v>
      </c>
      <c r="T372" s="7">
        <f t="shared" si="95"/>
        <v>0.11297786759822311</v>
      </c>
      <c r="U372" s="7">
        <f t="shared" si="100"/>
        <v>-1.1241493864685426E-3</v>
      </c>
    </row>
    <row r="373" spans="2:21" x14ac:dyDescent="0.3">
      <c r="B373" s="2" t="str">
        <f t="shared" si="89"/>
        <v/>
      </c>
      <c r="C373" s="4">
        <f t="shared" si="101"/>
        <v>267</v>
      </c>
      <c r="D373" s="40">
        <f t="shared" si="96"/>
        <v>22.25</v>
      </c>
      <c r="E373" s="2">
        <f t="shared" si="97"/>
        <v>178979.94121059353</v>
      </c>
      <c r="F373" s="2">
        <f t="shared" si="102"/>
        <v>870.05000000000007</v>
      </c>
      <c r="G373" s="2">
        <f t="shared" si="103"/>
        <v>447.44985302648382</v>
      </c>
      <c r="H373" s="2">
        <f t="shared" si="104"/>
        <v>422.60014697351625</v>
      </c>
      <c r="I373" s="2">
        <f t="shared" si="90"/>
        <v>178557.34106362003</v>
      </c>
      <c r="J373" s="2"/>
      <c r="K373" s="2">
        <f>K372*(1+$C$44*IF(ISERROR(VLOOKUP(C373/12,#REF!,1,FALSE)),0,1))</f>
        <v>259000</v>
      </c>
      <c r="L373" s="2">
        <f>L372*(1+$C$44*IF(ISERROR(VLOOKUP(C373/12,#REF!,1,FALSE)),0,1))</f>
        <v>857.11999999999989</v>
      </c>
      <c r="M373" s="2">
        <f t="shared" si="91"/>
        <v>-12.930000000000177</v>
      </c>
      <c r="N373" s="2">
        <f t="shared" si="92"/>
        <v>49.228480306849406</v>
      </c>
      <c r="O373" s="2">
        <f>IF(ISERROR(VLOOKUP(C373/12,#REF!,1,FALSE)),0,1)*SUM(N362:N373)*$C$66</f>
        <v>0</v>
      </c>
      <c r="P373" s="2">
        <f t="shared" si="93"/>
        <v>0</v>
      </c>
      <c r="Q373" s="2">
        <f t="shared" si="98"/>
        <v>-50814.020074034568</v>
      </c>
      <c r="R373" s="2">
        <f t="shared" si="94"/>
        <v>29628.638862345397</v>
      </c>
      <c r="S373" s="2">
        <f t="shared" si="99"/>
        <v>-371.36113765460323</v>
      </c>
      <c r="T373" s="7">
        <f t="shared" si="95"/>
        <v>0.11439628904380462</v>
      </c>
      <c r="U373" s="7">
        <f t="shared" si="100"/>
        <v>-5.5966171085897187E-4</v>
      </c>
    </row>
    <row r="374" spans="2:21" x14ac:dyDescent="0.3">
      <c r="B374" s="2" t="str">
        <f t="shared" si="89"/>
        <v/>
      </c>
      <c r="C374" s="4">
        <f t="shared" si="101"/>
        <v>268</v>
      </c>
      <c r="D374" s="40">
        <f t="shared" si="96"/>
        <v>22.333333333333332</v>
      </c>
      <c r="E374" s="2">
        <f t="shared" si="97"/>
        <v>178557.34106362003</v>
      </c>
      <c r="F374" s="2">
        <f t="shared" si="102"/>
        <v>870.05000000000007</v>
      </c>
      <c r="G374" s="2">
        <f t="shared" si="103"/>
        <v>446.39335265905009</v>
      </c>
      <c r="H374" s="2">
        <f t="shared" si="104"/>
        <v>423.65664734094997</v>
      </c>
      <c r="I374" s="2">
        <f t="shared" si="90"/>
        <v>178133.68441627908</v>
      </c>
      <c r="J374" s="2"/>
      <c r="K374" s="2">
        <f>K373*(1+$C$44*IF(ISERROR(VLOOKUP(C374/12,#REF!,1,FALSE)),0,1))</f>
        <v>259000</v>
      </c>
      <c r="L374" s="2">
        <f>L373*(1+$C$44*IF(ISERROR(VLOOKUP(C374/12,#REF!,1,FALSE)),0,1))</f>
        <v>857.11999999999989</v>
      </c>
      <c r="M374" s="2">
        <f t="shared" si="91"/>
        <v>-12.930000000000177</v>
      </c>
      <c r="N374" s="2">
        <f t="shared" si="92"/>
        <v>50.284980674283133</v>
      </c>
      <c r="O374" s="2">
        <f>IF(ISERROR(VLOOKUP(C374/12,#REF!,1,FALSE)),0,1)*SUM(N363:N374)*$C$66</f>
        <v>0</v>
      </c>
      <c r="P374" s="2">
        <f t="shared" si="93"/>
        <v>0</v>
      </c>
      <c r="Q374" s="2">
        <f t="shared" si="98"/>
        <v>-50869.295090762927</v>
      </c>
      <c r="R374" s="2">
        <f t="shared" si="94"/>
        <v>29997.020492957992</v>
      </c>
      <c r="S374" s="2">
        <f t="shared" si="99"/>
        <v>-2.9795070420077536</v>
      </c>
      <c r="T374" s="7">
        <f t="shared" si="95"/>
        <v>0.11581861194192275</v>
      </c>
      <c r="U374" s="7">
        <f t="shared" si="100"/>
        <v>-4.4472363938119486E-6</v>
      </c>
    </row>
    <row r="375" spans="2:21" x14ac:dyDescent="0.3">
      <c r="B375" s="2" t="str">
        <f t="shared" si="89"/>
        <v/>
      </c>
      <c r="C375" s="4">
        <f t="shared" si="101"/>
        <v>269</v>
      </c>
      <c r="D375" s="40">
        <f t="shared" si="96"/>
        <v>22.416666666666668</v>
      </c>
      <c r="E375" s="2">
        <f t="shared" si="97"/>
        <v>178133.68441627908</v>
      </c>
      <c r="F375" s="2">
        <f t="shared" si="102"/>
        <v>870.05000000000007</v>
      </c>
      <c r="G375" s="2">
        <f t="shared" si="103"/>
        <v>445.33421104069771</v>
      </c>
      <c r="H375" s="2">
        <f t="shared" si="104"/>
        <v>424.71578895930236</v>
      </c>
      <c r="I375" s="2">
        <f t="shared" si="90"/>
        <v>177708.96862731979</v>
      </c>
      <c r="J375" s="2"/>
      <c r="K375" s="2">
        <f>K374*(1+$C$44*IF(ISERROR(VLOOKUP(C375/12,#REF!,1,FALSE)),0,1))</f>
        <v>259000</v>
      </c>
      <c r="L375" s="2">
        <f>L374*(1+$C$44*IF(ISERROR(VLOOKUP(C375/12,#REF!,1,FALSE)),0,1))</f>
        <v>857.11999999999989</v>
      </c>
      <c r="M375" s="2">
        <f t="shared" si="91"/>
        <v>-12.930000000000177</v>
      </c>
      <c r="N375" s="2">
        <f t="shared" si="92"/>
        <v>51.344122292635518</v>
      </c>
      <c r="O375" s="2">
        <f>IF(ISERROR(VLOOKUP(C375/12,#REF!,1,FALSE)),0,1)*SUM(N364:N375)*$C$66</f>
        <v>0</v>
      </c>
      <c r="P375" s="2">
        <f t="shared" si="93"/>
        <v>0</v>
      </c>
      <c r="Q375" s="2">
        <f t="shared" si="98"/>
        <v>-50924.616170005225</v>
      </c>
      <c r="R375" s="2">
        <f t="shared" si="94"/>
        <v>30366.41520267498</v>
      </c>
      <c r="S375" s="2">
        <f t="shared" si="99"/>
        <v>366.41520267497981</v>
      </c>
      <c r="T375" s="7">
        <f t="shared" si="95"/>
        <v>0.11724484634237443</v>
      </c>
      <c r="U375" s="7">
        <f t="shared" si="100"/>
        <v>5.4170144702236911E-4</v>
      </c>
    </row>
    <row r="376" spans="2:21" x14ac:dyDescent="0.3">
      <c r="B376" s="2" t="str">
        <f t="shared" si="89"/>
        <v/>
      </c>
      <c r="C376" s="4">
        <f t="shared" si="101"/>
        <v>270</v>
      </c>
      <c r="D376" s="40">
        <f t="shared" si="96"/>
        <v>22.5</v>
      </c>
      <c r="E376" s="2">
        <f t="shared" si="97"/>
        <v>177708.96862731979</v>
      </c>
      <c r="F376" s="2">
        <f t="shared" si="102"/>
        <v>870.05000000000007</v>
      </c>
      <c r="G376" s="2">
        <f t="shared" si="103"/>
        <v>444.27242156829948</v>
      </c>
      <c r="H376" s="2">
        <f t="shared" si="104"/>
        <v>425.77757843170059</v>
      </c>
      <c r="I376" s="2">
        <f t="shared" si="90"/>
        <v>177283.19104888808</v>
      </c>
      <c r="J376" s="2"/>
      <c r="K376" s="2">
        <f>K375*(1+$C$44*IF(ISERROR(VLOOKUP(C376/12,#REF!,1,FALSE)),0,1))</f>
        <v>259000</v>
      </c>
      <c r="L376" s="2">
        <f>L375*(1+$C$44*IF(ISERROR(VLOOKUP(C376/12,#REF!,1,FALSE)),0,1))</f>
        <v>857.11999999999989</v>
      </c>
      <c r="M376" s="2">
        <f t="shared" si="91"/>
        <v>-12.930000000000177</v>
      </c>
      <c r="N376" s="2">
        <f t="shared" si="92"/>
        <v>52.40591176503375</v>
      </c>
      <c r="O376" s="2">
        <f>IF(ISERROR(VLOOKUP(C376/12,#REF!,1,FALSE)),0,1)*SUM(N365:N376)*$C$66</f>
        <v>0</v>
      </c>
      <c r="P376" s="2">
        <f t="shared" si="93"/>
        <v>0</v>
      </c>
      <c r="Q376" s="2">
        <f t="shared" si="98"/>
        <v>-50979.983350146889</v>
      </c>
      <c r="R376" s="2">
        <f t="shared" si="94"/>
        <v>30736.825600965036</v>
      </c>
      <c r="S376" s="2">
        <f t="shared" si="99"/>
        <v>736.82560096503585</v>
      </c>
      <c r="T376" s="7">
        <f t="shared" si="95"/>
        <v>0.11867500232032832</v>
      </c>
      <c r="U376" s="7">
        <f t="shared" si="100"/>
        <v>1.0789854661941156E-3</v>
      </c>
    </row>
    <row r="377" spans="2:21" x14ac:dyDescent="0.3">
      <c r="B377" s="2" t="str">
        <f t="shared" si="89"/>
        <v/>
      </c>
      <c r="C377" s="4">
        <f t="shared" si="101"/>
        <v>271</v>
      </c>
      <c r="D377" s="40">
        <f t="shared" si="96"/>
        <v>22.583333333333332</v>
      </c>
      <c r="E377" s="2">
        <f t="shared" si="97"/>
        <v>177283.19104888808</v>
      </c>
      <c r="F377" s="2">
        <f t="shared" si="102"/>
        <v>870.05000000000007</v>
      </c>
      <c r="G377" s="2">
        <f t="shared" si="103"/>
        <v>443.2079776222202</v>
      </c>
      <c r="H377" s="2">
        <f t="shared" si="104"/>
        <v>426.84202237777987</v>
      </c>
      <c r="I377" s="2">
        <f t="shared" si="90"/>
        <v>176856.34902651029</v>
      </c>
      <c r="J377" s="2"/>
      <c r="K377" s="2">
        <f>K376*(1+$C$44*IF(ISERROR(VLOOKUP(C377/12,#REF!,1,FALSE)),0,1))</f>
        <v>259000</v>
      </c>
      <c r="L377" s="2">
        <f>L376*(1+$C$44*IF(ISERROR(VLOOKUP(C377/12,#REF!,1,FALSE)),0,1))</f>
        <v>857.11999999999989</v>
      </c>
      <c r="M377" s="2">
        <f t="shared" si="91"/>
        <v>-12.930000000000177</v>
      </c>
      <c r="N377" s="2">
        <f t="shared" si="92"/>
        <v>53.470355711113029</v>
      </c>
      <c r="O377" s="2">
        <f>IF(ISERROR(VLOOKUP(C377/12,#REF!,1,FALSE)),0,1)*SUM(N366:N377)*$C$66</f>
        <v>0</v>
      </c>
      <c r="P377" s="2">
        <f t="shared" si="93"/>
        <v>0</v>
      </c>
      <c r="Q377" s="2">
        <f t="shared" si="98"/>
        <v>-51035.396669605339</v>
      </c>
      <c r="R377" s="2">
        <f t="shared" si="94"/>
        <v>31108.254303884372</v>
      </c>
      <c r="S377" s="2">
        <f t="shared" si="99"/>
        <v>1108.2543038843723</v>
      </c>
      <c r="T377" s="7">
        <f t="shared" si="95"/>
        <v>0.12010908997638754</v>
      </c>
      <c r="U377" s="7">
        <f t="shared" si="100"/>
        <v>1.607599912893054E-3</v>
      </c>
    </row>
    <row r="378" spans="2:21" x14ac:dyDescent="0.3">
      <c r="B378" s="2" t="str">
        <f t="shared" si="89"/>
        <v/>
      </c>
      <c r="C378" s="4">
        <f t="shared" si="101"/>
        <v>272</v>
      </c>
      <c r="D378" s="40">
        <f t="shared" si="96"/>
        <v>22.666666666666668</v>
      </c>
      <c r="E378" s="2">
        <f t="shared" si="97"/>
        <v>176856.34902651029</v>
      </c>
      <c r="F378" s="2">
        <f t="shared" si="102"/>
        <v>870.05000000000007</v>
      </c>
      <c r="G378" s="2">
        <f t="shared" si="103"/>
        <v>442.14087256627568</v>
      </c>
      <c r="H378" s="2">
        <f t="shared" si="104"/>
        <v>427.90912743372439</v>
      </c>
      <c r="I378" s="2">
        <f t="shared" si="90"/>
        <v>176428.43989907656</v>
      </c>
      <c r="J378" s="2"/>
      <c r="K378" s="2">
        <f>K377*(1+$C$44*IF(ISERROR(VLOOKUP(C378/12,#REF!,1,FALSE)),0,1))</f>
        <v>259000</v>
      </c>
      <c r="L378" s="2">
        <f>L377*(1+$C$44*IF(ISERROR(VLOOKUP(C378/12,#REF!,1,FALSE)),0,1))</f>
        <v>857.11999999999989</v>
      </c>
      <c r="M378" s="2">
        <f t="shared" si="91"/>
        <v>-12.930000000000177</v>
      </c>
      <c r="N378" s="2">
        <f t="shared" si="92"/>
        <v>54.537460767057553</v>
      </c>
      <c r="O378" s="2">
        <f>IF(ISERROR(VLOOKUP(C378/12,#REF!,1,FALSE)),0,1)*SUM(N367:N378)*$C$66</f>
        <v>0</v>
      </c>
      <c r="P378" s="2">
        <f t="shared" si="93"/>
        <v>0</v>
      </c>
      <c r="Q378" s="2">
        <f t="shared" si="98"/>
        <v>-51090.856166830003</v>
      </c>
      <c r="R378" s="2">
        <f t="shared" si="94"/>
        <v>31480.703934093443</v>
      </c>
      <c r="S378" s="2">
        <f t="shared" si="99"/>
        <v>1480.7039340934425</v>
      </c>
      <c r="T378" s="7">
        <f t="shared" si="95"/>
        <v>0.12154711943665422</v>
      </c>
      <c r="U378" s="7">
        <f t="shared" si="100"/>
        <v>2.1277340798475652E-3</v>
      </c>
    </row>
    <row r="379" spans="2:21" x14ac:dyDescent="0.3">
      <c r="B379" s="2" t="str">
        <f t="shared" si="89"/>
        <v/>
      </c>
      <c r="C379" s="4">
        <f t="shared" si="101"/>
        <v>273</v>
      </c>
      <c r="D379" s="40">
        <f t="shared" si="96"/>
        <v>22.75</v>
      </c>
      <c r="E379" s="2">
        <f t="shared" si="97"/>
        <v>176428.43989907656</v>
      </c>
      <c r="F379" s="2">
        <f t="shared" si="102"/>
        <v>870.05000000000007</v>
      </c>
      <c r="G379" s="2">
        <f t="shared" si="103"/>
        <v>441.07109974769133</v>
      </c>
      <c r="H379" s="2">
        <f t="shared" si="104"/>
        <v>428.97890025230873</v>
      </c>
      <c r="I379" s="2">
        <f t="shared" si="90"/>
        <v>175999.46099882424</v>
      </c>
      <c r="J379" s="2"/>
      <c r="K379" s="2">
        <f>K378*(1+$C$44*IF(ISERROR(VLOOKUP(C379/12,#REF!,1,FALSE)),0,1))</f>
        <v>259000</v>
      </c>
      <c r="L379" s="2">
        <f>L378*(1+$C$44*IF(ISERROR(VLOOKUP(C379/12,#REF!,1,FALSE)),0,1))</f>
        <v>857.11999999999989</v>
      </c>
      <c r="M379" s="2">
        <f t="shared" si="91"/>
        <v>-12.930000000000177</v>
      </c>
      <c r="N379" s="2">
        <f t="shared" si="92"/>
        <v>55.607233585641893</v>
      </c>
      <c r="O379" s="2">
        <f>IF(ISERROR(VLOOKUP(C379/12,#REF!,1,FALSE)),0,1)*SUM(N368:N379)*$C$66</f>
        <v>0</v>
      </c>
      <c r="P379" s="2">
        <f t="shared" si="93"/>
        <v>0</v>
      </c>
      <c r="Q379" s="2">
        <f t="shared" si="98"/>
        <v>-51146.361880302356</v>
      </c>
      <c r="R379" s="2">
        <f t="shared" si="94"/>
        <v>31854.177120873384</v>
      </c>
      <c r="S379" s="2">
        <f t="shared" si="99"/>
        <v>1854.1771208733844</v>
      </c>
      <c r="T379" s="7">
        <f t="shared" si="95"/>
        <v>0.12298910085279299</v>
      </c>
      <c r="U379" s="7">
        <f t="shared" si="100"/>
        <v>2.6395716851910223E-3</v>
      </c>
    </row>
    <row r="380" spans="2:21" x14ac:dyDescent="0.3">
      <c r="B380" s="2" t="str">
        <f t="shared" si="89"/>
        <v/>
      </c>
      <c r="C380" s="4">
        <f t="shared" si="101"/>
        <v>274</v>
      </c>
      <c r="D380" s="40">
        <f t="shared" si="96"/>
        <v>22.833333333333332</v>
      </c>
      <c r="E380" s="2">
        <f t="shared" si="97"/>
        <v>175999.46099882424</v>
      </c>
      <c r="F380" s="2">
        <f t="shared" si="102"/>
        <v>870.05000000000007</v>
      </c>
      <c r="G380" s="2">
        <f t="shared" si="103"/>
        <v>439.99865249706062</v>
      </c>
      <c r="H380" s="2">
        <f t="shared" si="104"/>
        <v>430.05134750293945</v>
      </c>
      <c r="I380" s="2">
        <f t="shared" si="90"/>
        <v>175569.4096513213</v>
      </c>
      <c r="J380" s="2"/>
      <c r="K380" s="2">
        <f>K379*(1+$C$44*IF(ISERROR(VLOOKUP(C380/12,#REF!,1,FALSE)),0,1))</f>
        <v>259000</v>
      </c>
      <c r="L380" s="2">
        <f>L379*(1+$C$44*IF(ISERROR(VLOOKUP(C380/12,#REF!,1,FALSE)),0,1))</f>
        <v>857.11999999999989</v>
      </c>
      <c r="M380" s="2">
        <f t="shared" si="91"/>
        <v>-12.930000000000177</v>
      </c>
      <c r="N380" s="2">
        <f t="shared" si="92"/>
        <v>56.67968083627261</v>
      </c>
      <c r="O380" s="2">
        <f>IF(ISERROR(VLOOKUP(C380/12,#REF!,1,FALSE)),0,1)*SUM(N369:N380)*$C$66</f>
        <v>0</v>
      </c>
      <c r="P380" s="2">
        <f t="shared" si="93"/>
        <v>0</v>
      </c>
      <c r="Q380" s="2">
        <f t="shared" si="98"/>
        <v>-51201.913848535936</v>
      </c>
      <c r="R380" s="2">
        <f t="shared" si="94"/>
        <v>32228.676500142756</v>
      </c>
      <c r="S380" s="2">
        <f t="shared" si="99"/>
        <v>2228.6765001427557</v>
      </c>
      <c r="T380" s="7">
        <f t="shared" si="95"/>
        <v>0.12443504440209559</v>
      </c>
      <c r="U380" s="7">
        <f t="shared" si="100"/>
        <v>3.1432910860502705E-3</v>
      </c>
    </row>
    <row r="381" spans="2:21" x14ac:dyDescent="0.3">
      <c r="B381" s="2" t="str">
        <f t="shared" si="89"/>
        <v/>
      </c>
      <c r="C381" s="4">
        <f t="shared" si="101"/>
        <v>275</v>
      </c>
      <c r="D381" s="40">
        <f t="shared" si="96"/>
        <v>22.916666666666668</v>
      </c>
      <c r="E381" s="2">
        <f t="shared" si="97"/>
        <v>175569.4096513213</v>
      </c>
      <c r="F381" s="2">
        <f t="shared" si="102"/>
        <v>870.05000000000007</v>
      </c>
      <c r="G381" s="2">
        <f t="shared" si="103"/>
        <v>438.9235241283032</v>
      </c>
      <c r="H381" s="2">
        <f t="shared" si="104"/>
        <v>431.12647587169687</v>
      </c>
      <c r="I381" s="2">
        <f t="shared" si="90"/>
        <v>175138.28317544961</v>
      </c>
      <c r="J381" s="2"/>
      <c r="K381" s="2">
        <f>K380*(1+$C$44*IF(ISERROR(VLOOKUP(C381/12,#REF!,1,FALSE)),0,1))</f>
        <v>259000</v>
      </c>
      <c r="L381" s="2">
        <f>L380*(1+$C$44*IF(ISERROR(VLOOKUP(C381/12,#REF!,1,FALSE)),0,1))</f>
        <v>857.11999999999989</v>
      </c>
      <c r="M381" s="2">
        <f t="shared" si="91"/>
        <v>-12.930000000000177</v>
      </c>
      <c r="N381" s="2">
        <f t="shared" si="92"/>
        <v>57.754809205030028</v>
      </c>
      <c r="O381" s="2">
        <f>IF(ISERROR(VLOOKUP(C381/12,#REF!,1,FALSE)),0,1)*SUM(N370:N381)*$C$66</f>
        <v>0</v>
      </c>
      <c r="P381" s="2">
        <f t="shared" si="93"/>
        <v>0</v>
      </c>
      <c r="Q381" s="2">
        <f t="shared" si="98"/>
        <v>-51257.512110076379</v>
      </c>
      <c r="R381" s="2">
        <f t="shared" si="94"/>
        <v>32604.204714474006</v>
      </c>
      <c r="S381" s="2">
        <f t="shared" si="99"/>
        <v>2604.2047144740063</v>
      </c>
      <c r="T381" s="7">
        <f t="shared" si="95"/>
        <v>0.12588496028754442</v>
      </c>
      <c r="U381" s="7">
        <f t="shared" si="100"/>
        <v>3.6390654819051793E-3</v>
      </c>
    </row>
    <row r="382" spans="2:21" x14ac:dyDescent="0.3">
      <c r="B382" s="2" t="str">
        <f t="shared" si="89"/>
        <v/>
      </c>
      <c r="C382" s="4">
        <f t="shared" si="101"/>
        <v>276</v>
      </c>
      <c r="D382" s="40">
        <f t="shared" si="96"/>
        <v>23</v>
      </c>
      <c r="E382" s="2">
        <f t="shared" si="97"/>
        <v>175138.28317544961</v>
      </c>
      <c r="F382" s="2">
        <f t="shared" si="102"/>
        <v>870.05000000000007</v>
      </c>
      <c r="G382" s="2">
        <f t="shared" si="103"/>
        <v>437.845707938624</v>
      </c>
      <c r="H382" s="2">
        <f t="shared" si="104"/>
        <v>432.20429206137607</v>
      </c>
      <c r="I382" s="2">
        <f t="shared" si="90"/>
        <v>174706.07888338823</v>
      </c>
      <c r="J382" s="2"/>
      <c r="K382" s="2">
        <f>K381*(1+$C$44*IF(ISERROR(VLOOKUP(C382/12,#REF!,1,FALSE)),0,1))</f>
        <v>259000</v>
      </c>
      <c r="L382" s="2">
        <f>L381*(1+$C$44*IF(ISERROR(VLOOKUP(C382/12,#REF!,1,FALSE)),0,1))</f>
        <v>857.11999999999989</v>
      </c>
      <c r="M382" s="2">
        <f t="shared" si="91"/>
        <v>-12.930000000000177</v>
      </c>
      <c r="N382" s="2">
        <f t="shared" si="92"/>
        <v>58.832625394709225</v>
      </c>
      <c r="O382" s="2">
        <f>IF(ISERROR(VLOOKUP(C382/12,#REF!,1,FALSE)),0,1)*SUM(N371:N382)*$C$66</f>
        <v>0</v>
      </c>
      <c r="P382" s="2">
        <f t="shared" si="93"/>
        <v>0</v>
      </c>
      <c r="Q382" s="2">
        <f t="shared" si="98"/>
        <v>-51313.156703501438</v>
      </c>
      <c r="R382" s="2">
        <f t="shared" si="94"/>
        <v>32980.76441311033</v>
      </c>
      <c r="S382" s="2">
        <f t="shared" si="99"/>
        <v>2980.7644131103298</v>
      </c>
      <c r="T382" s="7">
        <f t="shared" si="95"/>
        <v>0.12733885873787773</v>
      </c>
      <c r="U382" s="7">
        <f t="shared" si="100"/>
        <v>4.1270631083130116E-3</v>
      </c>
    </row>
    <row r="383" spans="2:21" x14ac:dyDescent="0.3">
      <c r="B383" s="2" t="str">
        <f t="shared" si="89"/>
        <v/>
      </c>
      <c r="C383" s="4">
        <f t="shared" si="101"/>
        <v>277</v>
      </c>
      <c r="D383" s="40">
        <f t="shared" si="96"/>
        <v>23.083333333333332</v>
      </c>
      <c r="E383" s="2">
        <f t="shared" si="97"/>
        <v>174706.07888338823</v>
      </c>
      <c r="F383" s="2">
        <f t="shared" si="102"/>
        <v>870.05000000000007</v>
      </c>
      <c r="G383" s="2">
        <f t="shared" si="103"/>
        <v>436.76519720847051</v>
      </c>
      <c r="H383" s="2">
        <f t="shared" si="104"/>
        <v>433.28480279152956</v>
      </c>
      <c r="I383" s="2">
        <f t="shared" si="90"/>
        <v>174272.79408059671</v>
      </c>
      <c r="J383" s="2"/>
      <c r="K383" s="2">
        <f>K382*(1+$C$44*IF(ISERROR(VLOOKUP(C383/12,#REF!,1,FALSE)),0,1))</f>
        <v>259000</v>
      </c>
      <c r="L383" s="2">
        <f>L382*(1+$C$44*IF(ISERROR(VLOOKUP(C383/12,#REF!,1,FALSE)),0,1))</f>
        <v>857.11999999999989</v>
      </c>
      <c r="M383" s="2">
        <f t="shared" si="91"/>
        <v>-12.930000000000177</v>
      </c>
      <c r="N383" s="2">
        <f t="shared" si="92"/>
        <v>59.913136124862717</v>
      </c>
      <c r="O383" s="2">
        <f>IF(ISERROR(VLOOKUP(C383/12,#REF!,1,FALSE)),0,1)*SUM(N372:N383)*$C$66</f>
        <v>0</v>
      </c>
      <c r="P383" s="2">
        <f t="shared" si="93"/>
        <v>0</v>
      </c>
      <c r="Q383" s="2">
        <f t="shared" si="98"/>
        <v>-51368.847667421018</v>
      </c>
      <c r="R383" s="2">
        <f t="shared" si="94"/>
        <v>33358.358251982281</v>
      </c>
      <c r="S383" s="2">
        <f t="shared" si="99"/>
        <v>3358.3582519822812</v>
      </c>
      <c r="T383" s="7">
        <f t="shared" si="95"/>
        <v>0.12879675000765359</v>
      </c>
      <c r="U383" s="7">
        <f t="shared" si="100"/>
        <v>4.6074474215429539E-3</v>
      </c>
    </row>
    <row r="384" spans="2:21" x14ac:dyDescent="0.3">
      <c r="B384" s="2" t="str">
        <f t="shared" si="89"/>
        <v/>
      </c>
      <c r="C384" s="4">
        <f t="shared" si="101"/>
        <v>278</v>
      </c>
      <c r="D384" s="40">
        <f t="shared" si="96"/>
        <v>23.166666666666668</v>
      </c>
      <c r="E384" s="2">
        <f t="shared" si="97"/>
        <v>174272.79408059671</v>
      </c>
      <c r="F384" s="2">
        <f t="shared" si="102"/>
        <v>870.05000000000007</v>
      </c>
      <c r="G384" s="2">
        <f t="shared" si="103"/>
        <v>435.68198520149173</v>
      </c>
      <c r="H384" s="2">
        <f t="shared" si="104"/>
        <v>434.36801479850834</v>
      </c>
      <c r="I384" s="2">
        <f t="shared" si="90"/>
        <v>173838.42606579821</v>
      </c>
      <c r="J384" s="2"/>
      <c r="K384" s="2">
        <f>K383*(1+$C$44*IF(ISERROR(VLOOKUP(C384/12,#REF!,1,FALSE)),0,1))</f>
        <v>259000</v>
      </c>
      <c r="L384" s="2">
        <f>L383*(1+$C$44*IF(ISERROR(VLOOKUP(C384/12,#REF!,1,FALSE)),0,1))</f>
        <v>857.11999999999989</v>
      </c>
      <c r="M384" s="2">
        <f t="shared" si="91"/>
        <v>-12.930000000000177</v>
      </c>
      <c r="N384" s="2">
        <f t="shared" si="92"/>
        <v>60.996348131841501</v>
      </c>
      <c r="O384" s="2">
        <f>IF(ISERROR(VLOOKUP(C384/12,#REF!,1,FALSE)),0,1)*SUM(N373:N384)*$C$66</f>
        <v>0</v>
      </c>
      <c r="P384" s="2">
        <f t="shared" si="93"/>
        <v>0</v>
      </c>
      <c r="Q384" s="2">
        <f t="shared" si="98"/>
        <v>-51424.585040477199</v>
      </c>
      <c r="R384" s="2">
        <f t="shared" si="94"/>
        <v>33736.9888937246</v>
      </c>
      <c r="S384" s="2">
        <f t="shared" si="99"/>
        <v>3736.9888937245996</v>
      </c>
      <c r="T384" s="7">
        <f t="shared" si="95"/>
        <v>0.13025864437731505</v>
      </c>
      <c r="U384" s="7">
        <f t="shared" si="100"/>
        <v>5.0803772746386144E-3</v>
      </c>
    </row>
    <row r="385" spans="2:21" x14ac:dyDescent="0.3">
      <c r="B385" s="2" t="str">
        <f t="shared" si="89"/>
        <v/>
      </c>
      <c r="C385" s="4">
        <f t="shared" si="101"/>
        <v>279</v>
      </c>
      <c r="D385" s="40">
        <f t="shared" si="96"/>
        <v>23.25</v>
      </c>
      <c r="E385" s="2">
        <f t="shared" si="97"/>
        <v>173838.42606579821</v>
      </c>
      <c r="F385" s="2">
        <f t="shared" si="102"/>
        <v>870.05000000000007</v>
      </c>
      <c r="G385" s="2">
        <f t="shared" si="103"/>
        <v>434.59606516449549</v>
      </c>
      <c r="H385" s="2">
        <f t="shared" si="104"/>
        <v>435.45393483550458</v>
      </c>
      <c r="I385" s="2">
        <f t="shared" si="90"/>
        <v>173402.97213096271</v>
      </c>
      <c r="J385" s="2"/>
      <c r="K385" s="2">
        <f>K384*(1+$C$44*IF(ISERROR(VLOOKUP(C385/12,#REF!,1,FALSE)),0,1))</f>
        <v>259000</v>
      </c>
      <c r="L385" s="2">
        <f>L384*(1+$C$44*IF(ISERROR(VLOOKUP(C385/12,#REF!,1,FALSE)),0,1))</f>
        <v>857.11999999999989</v>
      </c>
      <c r="M385" s="2">
        <f t="shared" si="91"/>
        <v>-12.930000000000177</v>
      </c>
      <c r="N385" s="2">
        <f t="shared" si="92"/>
        <v>62.082268168837743</v>
      </c>
      <c r="O385" s="2">
        <f>IF(ISERROR(VLOOKUP(C385/12,#REF!,1,FALSE)),0,1)*SUM(N374:N385)*$C$66</f>
        <v>0</v>
      </c>
      <c r="P385" s="2">
        <f t="shared" si="93"/>
        <v>0</v>
      </c>
      <c r="Q385" s="2">
        <f t="shared" si="98"/>
        <v>-51480.368861344257</v>
      </c>
      <c r="R385" s="2">
        <f t="shared" si="94"/>
        <v>34116.65900769303</v>
      </c>
      <c r="S385" s="2">
        <f t="shared" si="99"/>
        <v>4116.6590076930297</v>
      </c>
      <c r="T385" s="7">
        <f t="shared" si="95"/>
        <v>0.13172455215325493</v>
      </c>
      <c r="U385" s="7">
        <f t="shared" si="100"/>
        <v>5.5460070853856624E-3</v>
      </c>
    </row>
    <row r="386" spans="2:21" x14ac:dyDescent="0.3">
      <c r="B386" s="2" t="str">
        <f t="shared" si="89"/>
        <v/>
      </c>
      <c r="C386" s="4">
        <f t="shared" si="101"/>
        <v>280</v>
      </c>
      <c r="D386" s="40">
        <f t="shared" si="96"/>
        <v>23.333333333333332</v>
      </c>
      <c r="E386" s="2">
        <f t="shared" si="97"/>
        <v>173402.97213096271</v>
      </c>
      <c r="F386" s="2">
        <f t="shared" si="102"/>
        <v>870.05000000000007</v>
      </c>
      <c r="G386" s="2">
        <f t="shared" si="103"/>
        <v>433.50743032740678</v>
      </c>
      <c r="H386" s="2">
        <f t="shared" si="104"/>
        <v>436.54256967259329</v>
      </c>
      <c r="I386" s="2">
        <f t="shared" si="90"/>
        <v>172966.4295612901</v>
      </c>
      <c r="J386" s="2"/>
      <c r="K386" s="2">
        <f>K385*(1+$C$44*IF(ISERROR(VLOOKUP(C386/12,#REF!,1,FALSE)),0,1))</f>
        <v>259000</v>
      </c>
      <c r="L386" s="2">
        <f>L385*(1+$C$44*IF(ISERROR(VLOOKUP(C386/12,#REF!,1,FALSE)),0,1))</f>
        <v>857.11999999999989</v>
      </c>
      <c r="M386" s="2">
        <f t="shared" si="91"/>
        <v>-12.930000000000177</v>
      </c>
      <c r="N386" s="2">
        <f t="shared" si="92"/>
        <v>63.170903005926448</v>
      </c>
      <c r="O386" s="2">
        <f>IF(ISERROR(VLOOKUP(C386/12,#REF!,1,FALSE)),0,1)*SUM(N375:N386)*$C$66</f>
        <v>0</v>
      </c>
      <c r="P386" s="2">
        <f t="shared" si="93"/>
        <v>0</v>
      </c>
      <c r="Q386" s="2">
        <f t="shared" si="98"/>
        <v>-51536.199168728708</v>
      </c>
      <c r="R386" s="2">
        <f t="shared" si="94"/>
        <v>34497.371269981173</v>
      </c>
      <c r="S386" s="2">
        <f t="shared" si="99"/>
        <v>4497.3712699811731</v>
      </c>
      <c r="T386" s="7">
        <f t="shared" si="95"/>
        <v>0.13319448366788098</v>
      </c>
      <c r="U386" s="7">
        <f t="shared" si="100"/>
        <v>6.0044869966318082E-3</v>
      </c>
    </row>
    <row r="387" spans="2:21" x14ac:dyDescent="0.3">
      <c r="B387" s="2" t="str">
        <f t="shared" si="89"/>
        <v/>
      </c>
      <c r="C387" s="4">
        <f t="shared" si="101"/>
        <v>281</v>
      </c>
      <c r="D387" s="40">
        <f t="shared" si="96"/>
        <v>23.416666666666668</v>
      </c>
      <c r="E387" s="2">
        <f t="shared" si="97"/>
        <v>172966.4295612901</v>
      </c>
      <c r="F387" s="2">
        <f t="shared" si="102"/>
        <v>870.05000000000007</v>
      </c>
      <c r="G387" s="2">
        <f t="shared" si="103"/>
        <v>432.41607390322525</v>
      </c>
      <c r="H387" s="2">
        <f t="shared" si="104"/>
        <v>437.63392609677481</v>
      </c>
      <c r="I387" s="2">
        <f t="shared" si="90"/>
        <v>172528.79563519332</v>
      </c>
      <c r="J387" s="2"/>
      <c r="K387" s="2">
        <f>K386*(1+$C$44*IF(ISERROR(VLOOKUP(C387/12,#REF!,1,FALSE)),0,1))</f>
        <v>259000</v>
      </c>
      <c r="L387" s="2">
        <f>L386*(1+$C$44*IF(ISERROR(VLOOKUP(C387/12,#REF!,1,FALSE)),0,1))</f>
        <v>857.11999999999989</v>
      </c>
      <c r="M387" s="2">
        <f t="shared" si="91"/>
        <v>-12.930000000000177</v>
      </c>
      <c r="N387" s="2">
        <f t="shared" si="92"/>
        <v>64.262259430107974</v>
      </c>
      <c r="O387" s="2">
        <f>IF(ISERROR(VLOOKUP(C387/12,#REF!,1,FALSE)),0,1)*SUM(N376:N387)*$C$66</f>
        <v>0</v>
      </c>
      <c r="P387" s="2">
        <f t="shared" si="93"/>
        <v>0</v>
      </c>
      <c r="Q387" s="2">
        <f t="shared" si="98"/>
        <v>-51592.076001369314</v>
      </c>
      <c r="R387" s="2">
        <f t="shared" si="94"/>
        <v>34879.128363437369</v>
      </c>
      <c r="S387" s="2">
        <f t="shared" si="99"/>
        <v>4879.1283634373685</v>
      </c>
      <c r="T387" s="7">
        <f t="shared" si="95"/>
        <v>0.13466844927968097</v>
      </c>
      <c r="U387" s="7">
        <f t="shared" si="100"/>
        <v>6.4559630293812287E-3</v>
      </c>
    </row>
    <row r="388" spans="2:21" x14ac:dyDescent="0.3">
      <c r="B388" s="2" t="str">
        <f t="shared" si="89"/>
        <v/>
      </c>
      <c r="C388" s="4">
        <f t="shared" si="101"/>
        <v>282</v>
      </c>
      <c r="D388" s="40">
        <f t="shared" si="96"/>
        <v>23.5</v>
      </c>
      <c r="E388" s="2">
        <f t="shared" si="97"/>
        <v>172528.79563519332</v>
      </c>
      <c r="F388" s="2">
        <f t="shared" si="102"/>
        <v>870.05000000000007</v>
      </c>
      <c r="G388" s="2">
        <f t="shared" si="103"/>
        <v>431.32198908798324</v>
      </c>
      <c r="H388" s="2">
        <f t="shared" si="104"/>
        <v>438.72801091201683</v>
      </c>
      <c r="I388" s="2">
        <f t="shared" si="90"/>
        <v>172090.06762428131</v>
      </c>
      <c r="J388" s="2"/>
      <c r="K388" s="2">
        <f>K387*(1+$C$44*IF(ISERROR(VLOOKUP(C388/12,#REF!,1,FALSE)),0,1))</f>
        <v>259000</v>
      </c>
      <c r="L388" s="2">
        <f>L387*(1+$C$44*IF(ISERROR(VLOOKUP(C388/12,#REF!,1,FALSE)),0,1))</f>
        <v>857.11999999999989</v>
      </c>
      <c r="M388" s="2">
        <f t="shared" si="91"/>
        <v>-12.930000000000177</v>
      </c>
      <c r="N388" s="2">
        <f t="shared" si="92"/>
        <v>65.356344245349987</v>
      </c>
      <c r="O388" s="2">
        <f>IF(ISERROR(VLOOKUP(C388/12,#REF!,1,FALSE)),0,1)*SUM(N377:N388)*$C$66</f>
        <v>0</v>
      </c>
      <c r="P388" s="2">
        <f t="shared" si="93"/>
        <v>0</v>
      </c>
      <c r="Q388" s="2">
        <f t="shared" si="98"/>
        <v>-51647.999398037115</v>
      </c>
      <c r="R388" s="2">
        <f t="shared" si="94"/>
        <v>35261.932977681572</v>
      </c>
      <c r="S388" s="2">
        <f t="shared" si="99"/>
        <v>5261.9329776815721</v>
      </c>
      <c r="T388" s="7">
        <f t="shared" si="95"/>
        <v>0.13614645937328793</v>
      </c>
      <c r="U388" s="7">
        <f t="shared" si="100"/>
        <v>6.900577229054683E-3</v>
      </c>
    </row>
    <row r="389" spans="2:21" x14ac:dyDescent="0.3">
      <c r="B389" s="2" t="str">
        <f t="shared" si="89"/>
        <v/>
      </c>
      <c r="C389" s="4">
        <f t="shared" si="101"/>
        <v>283</v>
      </c>
      <c r="D389" s="40">
        <f t="shared" si="96"/>
        <v>23.583333333333332</v>
      </c>
      <c r="E389" s="2">
        <f t="shared" si="97"/>
        <v>172090.06762428131</v>
      </c>
      <c r="F389" s="2">
        <f t="shared" si="102"/>
        <v>870.05000000000007</v>
      </c>
      <c r="G389" s="2">
        <f t="shared" si="103"/>
        <v>430.22516906070319</v>
      </c>
      <c r="H389" s="2">
        <f t="shared" si="104"/>
        <v>439.82483093929687</v>
      </c>
      <c r="I389" s="2">
        <f t="shared" si="90"/>
        <v>171650.24279334201</v>
      </c>
      <c r="J389" s="2"/>
      <c r="K389" s="2">
        <f>K388*(1+$C$44*IF(ISERROR(VLOOKUP(C389/12,#REF!,1,FALSE)),0,1))</f>
        <v>259000</v>
      </c>
      <c r="L389" s="2">
        <f>L388*(1+$C$44*IF(ISERROR(VLOOKUP(C389/12,#REF!,1,FALSE)),0,1))</f>
        <v>857.11999999999989</v>
      </c>
      <c r="M389" s="2">
        <f t="shared" si="91"/>
        <v>-12.930000000000177</v>
      </c>
      <c r="N389" s="2">
        <f t="shared" si="92"/>
        <v>66.453164272630033</v>
      </c>
      <c r="O389" s="2">
        <f>IF(ISERROR(VLOOKUP(C389/12,#REF!,1,FALSE)),0,1)*SUM(N378:N389)*$C$66</f>
        <v>0</v>
      </c>
      <c r="P389" s="2">
        <f t="shared" si="93"/>
        <v>0</v>
      </c>
      <c r="Q389" s="2">
        <f t="shared" si="98"/>
        <v>-51703.969397535475</v>
      </c>
      <c r="R389" s="2">
        <f t="shared" si="94"/>
        <v>35645.787809122499</v>
      </c>
      <c r="S389" s="2">
        <f t="shared" si="99"/>
        <v>5645.7878091224993</v>
      </c>
      <c r="T389" s="7">
        <f t="shared" si="95"/>
        <v>0.13762852435954634</v>
      </c>
      <c r="U389" s="7">
        <f t="shared" si="100"/>
        <v>7.3384678052803576E-3</v>
      </c>
    </row>
    <row r="390" spans="2:21" x14ac:dyDescent="0.3">
      <c r="B390" s="2" t="str">
        <f t="shared" si="89"/>
        <v/>
      </c>
      <c r="C390" s="4">
        <f t="shared" si="101"/>
        <v>284</v>
      </c>
      <c r="D390" s="40">
        <f t="shared" si="96"/>
        <v>23.666666666666668</v>
      </c>
      <c r="E390" s="2">
        <f t="shared" si="97"/>
        <v>171650.24279334201</v>
      </c>
      <c r="F390" s="2">
        <f t="shared" si="102"/>
        <v>870.05000000000007</v>
      </c>
      <c r="G390" s="2">
        <f t="shared" si="103"/>
        <v>429.125606983355</v>
      </c>
      <c r="H390" s="2">
        <f t="shared" si="104"/>
        <v>440.92439301664507</v>
      </c>
      <c r="I390" s="2">
        <f t="shared" si="90"/>
        <v>171209.31840032537</v>
      </c>
      <c r="J390" s="2"/>
      <c r="K390" s="2">
        <f>K389*(1+$C$44*IF(ISERROR(VLOOKUP(C390/12,#REF!,1,FALSE)),0,1))</f>
        <v>259000</v>
      </c>
      <c r="L390" s="2">
        <f>L389*(1+$C$44*IF(ISERROR(VLOOKUP(C390/12,#REF!,1,FALSE)),0,1))</f>
        <v>857.11999999999989</v>
      </c>
      <c r="M390" s="2">
        <f t="shared" si="91"/>
        <v>-12.930000000000177</v>
      </c>
      <c r="N390" s="2">
        <f t="shared" si="92"/>
        <v>67.552726349978229</v>
      </c>
      <c r="O390" s="2">
        <f>IF(ISERROR(VLOOKUP(C390/12,#REF!,1,FALSE)),0,1)*SUM(N379:N390)*$C$66</f>
        <v>0</v>
      </c>
      <c r="P390" s="2">
        <f t="shared" si="93"/>
        <v>0</v>
      </c>
      <c r="Q390" s="2">
        <f t="shared" si="98"/>
        <v>-51759.986038700081</v>
      </c>
      <c r="R390" s="2">
        <f t="shared" si="94"/>
        <v>36030.695560974535</v>
      </c>
      <c r="S390" s="2">
        <f t="shared" si="99"/>
        <v>6030.6955609745346</v>
      </c>
      <c r="T390" s="7">
        <f t="shared" si="95"/>
        <v>0.13911465467557735</v>
      </c>
      <c r="U390" s="7">
        <f t="shared" si="100"/>
        <v>7.7697692655638306E-3</v>
      </c>
    </row>
    <row r="391" spans="2:21" x14ac:dyDescent="0.3">
      <c r="B391" s="2" t="str">
        <f t="shared" si="89"/>
        <v/>
      </c>
      <c r="C391" s="4">
        <f t="shared" si="101"/>
        <v>285</v>
      </c>
      <c r="D391" s="40">
        <f t="shared" si="96"/>
        <v>23.75</v>
      </c>
      <c r="E391" s="2">
        <f t="shared" si="97"/>
        <v>171209.31840032537</v>
      </c>
      <c r="F391" s="2">
        <f t="shared" si="102"/>
        <v>870.05000000000007</v>
      </c>
      <c r="G391" s="2">
        <f t="shared" si="103"/>
        <v>428.02329600081339</v>
      </c>
      <c r="H391" s="2">
        <f t="shared" si="104"/>
        <v>442.02670399918668</v>
      </c>
      <c r="I391" s="2">
        <f t="shared" si="90"/>
        <v>170767.2916963262</v>
      </c>
      <c r="J391" s="2"/>
      <c r="K391" s="2">
        <f>K390*(1+$C$44*IF(ISERROR(VLOOKUP(C391/12,#REF!,1,FALSE)),0,1))</f>
        <v>259000</v>
      </c>
      <c r="L391" s="2">
        <f>L390*(1+$C$44*IF(ISERROR(VLOOKUP(C391/12,#REF!,1,FALSE)),0,1))</f>
        <v>857.11999999999989</v>
      </c>
      <c r="M391" s="2">
        <f t="shared" si="91"/>
        <v>-12.930000000000177</v>
      </c>
      <c r="N391" s="2">
        <f t="shared" si="92"/>
        <v>68.655037332519839</v>
      </c>
      <c r="O391" s="2">
        <f>IF(ISERROR(VLOOKUP(C391/12,#REF!,1,FALSE)),0,1)*SUM(N380:N391)*$C$66</f>
        <v>0</v>
      </c>
      <c r="P391" s="2">
        <f t="shared" si="93"/>
        <v>0</v>
      </c>
      <c r="Q391" s="2">
        <f t="shared" si="98"/>
        <v>-51816.049360398996</v>
      </c>
      <c r="R391" s="2">
        <f t="shared" si="94"/>
        <v>36416.658943274815</v>
      </c>
      <c r="S391" s="2">
        <f t="shared" si="99"/>
        <v>6416.6589432748151</v>
      </c>
      <c r="T391" s="7">
        <f t="shared" si="95"/>
        <v>0.14060486078484485</v>
      </c>
      <c r="U391" s="7">
        <f t="shared" si="100"/>
        <v>8.1946125431566763E-3</v>
      </c>
    </row>
    <row r="392" spans="2:21" x14ac:dyDescent="0.3">
      <c r="B392" s="2" t="str">
        <f t="shared" si="89"/>
        <v/>
      </c>
      <c r="C392" s="4">
        <f t="shared" si="101"/>
        <v>286</v>
      </c>
      <c r="D392" s="40">
        <f t="shared" si="96"/>
        <v>23.833333333333332</v>
      </c>
      <c r="E392" s="2">
        <f t="shared" si="97"/>
        <v>170767.2916963262</v>
      </c>
      <c r="F392" s="2">
        <f t="shared" si="102"/>
        <v>870.05000000000007</v>
      </c>
      <c r="G392" s="2">
        <f t="shared" si="103"/>
        <v>426.91822924081549</v>
      </c>
      <c r="H392" s="2">
        <f t="shared" si="104"/>
        <v>443.13177075918458</v>
      </c>
      <c r="I392" s="2">
        <f t="shared" si="90"/>
        <v>170324.15992556702</v>
      </c>
      <c r="J392" s="2"/>
      <c r="K392" s="2">
        <f>K391*(1+$C$44*IF(ISERROR(VLOOKUP(C392/12,#REF!,1,FALSE)),0,1))</f>
        <v>259000</v>
      </c>
      <c r="L392" s="2">
        <f>L391*(1+$C$44*IF(ISERROR(VLOOKUP(C392/12,#REF!,1,FALSE)),0,1))</f>
        <v>857.11999999999989</v>
      </c>
      <c r="M392" s="2">
        <f t="shared" si="91"/>
        <v>-12.930000000000177</v>
      </c>
      <c r="N392" s="2">
        <f t="shared" si="92"/>
        <v>69.760104092517736</v>
      </c>
      <c r="O392" s="2">
        <f>IF(ISERROR(VLOOKUP(C392/12,#REF!,1,FALSE)),0,1)*SUM(N381:N392)*$C$66</f>
        <v>0</v>
      </c>
      <c r="P392" s="2">
        <f t="shared" si="93"/>
        <v>0</v>
      </c>
      <c r="Q392" s="2">
        <f t="shared" si="98"/>
        <v>-51872.159401532655</v>
      </c>
      <c r="R392" s="2">
        <f t="shared" si="94"/>
        <v>36803.680672900315</v>
      </c>
      <c r="S392" s="2">
        <f t="shared" si="99"/>
        <v>6803.6806729003147</v>
      </c>
      <c r="T392" s="7">
        <f t="shared" si="95"/>
        <v>0.1420991531772213</v>
      </c>
      <c r="U392" s="7">
        <f t="shared" si="100"/>
        <v>8.6131251194276892E-3</v>
      </c>
    </row>
    <row r="393" spans="2:21" x14ac:dyDescent="0.3">
      <c r="B393" s="2" t="str">
        <f t="shared" si="89"/>
        <v/>
      </c>
      <c r="C393" s="4">
        <f t="shared" si="101"/>
        <v>287</v>
      </c>
      <c r="D393" s="40">
        <f t="shared" si="96"/>
        <v>23.916666666666668</v>
      </c>
      <c r="E393" s="2">
        <f t="shared" si="97"/>
        <v>170324.15992556702</v>
      </c>
      <c r="F393" s="2">
        <f t="shared" si="102"/>
        <v>870.05000000000007</v>
      </c>
      <c r="G393" s="2">
        <f t="shared" si="103"/>
        <v>425.81039981391751</v>
      </c>
      <c r="H393" s="2">
        <f t="shared" si="104"/>
        <v>444.23960018608255</v>
      </c>
      <c r="I393" s="2">
        <f t="shared" si="90"/>
        <v>169879.92032538092</v>
      </c>
      <c r="J393" s="2"/>
      <c r="K393" s="2">
        <f>K392*(1+$C$44*IF(ISERROR(VLOOKUP(C393/12,#REF!,1,FALSE)),0,1))</f>
        <v>259000</v>
      </c>
      <c r="L393" s="2">
        <f>L392*(1+$C$44*IF(ISERROR(VLOOKUP(C393/12,#REF!,1,FALSE)),0,1))</f>
        <v>857.11999999999989</v>
      </c>
      <c r="M393" s="2">
        <f t="shared" si="91"/>
        <v>-12.930000000000177</v>
      </c>
      <c r="N393" s="2">
        <f t="shared" si="92"/>
        <v>70.867933519415715</v>
      </c>
      <c r="O393" s="2">
        <f>IF(ISERROR(VLOOKUP(C393/12,#REF!,1,FALSE)),0,1)*SUM(N382:N393)*$C$66</f>
        <v>0</v>
      </c>
      <c r="P393" s="2">
        <f t="shared" si="93"/>
        <v>0</v>
      </c>
      <c r="Q393" s="2">
        <f t="shared" si="98"/>
        <v>-51928.316201033929</v>
      </c>
      <c r="R393" s="2">
        <f t="shared" si="94"/>
        <v>37191.763473585132</v>
      </c>
      <c r="S393" s="2">
        <f t="shared" si="99"/>
        <v>7191.7634735851316</v>
      </c>
      <c r="T393" s="7">
        <f t="shared" si="95"/>
        <v>0.14359754236905456</v>
      </c>
      <c r="U393" s="7">
        <f t="shared" si="100"/>
        <v>9.0254311410233878E-3</v>
      </c>
    </row>
    <row r="394" spans="2:21" x14ac:dyDescent="0.3">
      <c r="B394" s="2" t="str">
        <f t="shared" si="89"/>
        <v/>
      </c>
      <c r="C394" s="4">
        <f t="shared" si="101"/>
        <v>288</v>
      </c>
      <c r="D394" s="40">
        <f t="shared" si="96"/>
        <v>24</v>
      </c>
      <c r="E394" s="2">
        <f t="shared" si="97"/>
        <v>169879.92032538092</v>
      </c>
      <c r="F394" s="2">
        <f t="shared" si="102"/>
        <v>870.05000000000007</v>
      </c>
      <c r="G394" s="2">
        <f t="shared" si="103"/>
        <v>424.69980081345233</v>
      </c>
      <c r="H394" s="2">
        <f t="shared" si="104"/>
        <v>445.35019918654774</v>
      </c>
      <c r="I394" s="2">
        <f t="shared" si="90"/>
        <v>169434.57012619439</v>
      </c>
      <c r="J394" s="2"/>
      <c r="K394" s="2">
        <f>K393*(1+$C$44*IF(ISERROR(VLOOKUP(C394/12,#REF!,1,FALSE)),0,1))</f>
        <v>259000</v>
      </c>
      <c r="L394" s="2">
        <f>L393*(1+$C$44*IF(ISERROR(VLOOKUP(C394/12,#REF!,1,FALSE)),0,1))</f>
        <v>857.11999999999989</v>
      </c>
      <c r="M394" s="2">
        <f t="shared" si="91"/>
        <v>-12.930000000000177</v>
      </c>
      <c r="N394" s="2">
        <f t="shared" si="92"/>
        <v>71.978532519880901</v>
      </c>
      <c r="O394" s="2">
        <f>IF(ISERROR(VLOOKUP(C394/12,#REF!,1,FALSE)),0,1)*SUM(N383:N394)*$C$66</f>
        <v>0</v>
      </c>
      <c r="P394" s="2">
        <f t="shared" si="93"/>
        <v>0</v>
      </c>
      <c r="Q394" s="2">
        <f t="shared" si="98"/>
        <v>-51984.519797868117</v>
      </c>
      <c r="R394" s="2">
        <f t="shared" si="94"/>
        <v>37580.910075937485</v>
      </c>
      <c r="S394" s="2">
        <f t="shared" si="99"/>
        <v>7580.9100759374851</v>
      </c>
      <c r="T394" s="7">
        <f t="shared" si="95"/>
        <v>0.14510003890323353</v>
      </c>
      <c r="U394" s="7">
        <f t="shared" si="100"/>
        <v>9.4316515320804761E-3</v>
      </c>
    </row>
    <row r="395" spans="2:21" x14ac:dyDescent="0.3">
      <c r="B395" s="2" t="str">
        <f t="shared" si="89"/>
        <v/>
      </c>
      <c r="C395" s="4">
        <f t="shared" si="101"/>
        <v>289</v>
      </c>
      <c r="D395" s="40">
        <f t="shared" si="96"/>
        <v>24.083333333333332</v>
      </c>
      <c r="E395" s="2">
        <f t="shared" si="97"/>
        <v>169434.57012619439</v>
      </c>
      <c r="F395" s="2">
        <f t="shared" si="102"/>
        <v>870.05000000000007</v>
      </c>
      <c r="G395" s="2">
        <f t="shared" si="103"/>
        <v>423.58642531548594</v>
      </c>
      <c r="H395" s="2">
        <f t="shared" si="104"/>
        <v>446.46357468451413</v>
      </c>
      <c r="I395" s="2">
        <f t="shared" si="90"/>
        <v>168988.10655150987</v>
      </c>
      <c r="J395" s="2"/>
      <c r="K395" s="2">
        <f>K394*(1+$C$44*IF(ISERROR(VLOOKUP(C395/12,#REF!,1,FALSE)),0,1))</f>
        <v>259000</v>
      </c>
      <c r="L395" s="2">
        <f>L394*(1+$C$44*IF(ISERROR(VLOOKUP(C395/12,#REF!,1,FALSE)),0,1))</f>
        <v>857.11999999999989</v>
      </c>
      <c r="M395" s="2">
        <f t="shared" si="91"/>
        <v>-12.930000000000177</v>
      </c>
      <c r="N395" s="2">
        <f t="shared" si="92"/>
        <v>73.091908017847288</v>
      </c>
      <c r="O395" s="2">
        <f>IF(ISERROR(VLOOKUP(C395/12,#REF!,1,FALSE)),0,1)*SUM(N384:N395)*$C$66</f>
        <v>0</v>
      </c>
      <c r="P395" s="2">
        <f t="shared" si="93"/>
        <v>0</v>
      </c>
      <c r="Q395" s="2">
        <f t="shared" si="98"/>
        <v>-52040.770231033006</v>
      </c>
      <c r="R395" s="2">
        <f t="shared" si="94"/>
        <v>37971.12321745712</v>
      </c>
      <c r="S395" s="2">
        <f t="shared" si="99"/>
        <v>7971.1232174571196</v>
      </c>
      <c r="T395" s="7">
        <f t="shared" si="95"/>
        <v>0.14660665334925529</v>
      </c>
      <c r="U395" s="7">
        <f t="shared" si="100"/>
        <v>9.8319041017462805E-3</v>
      </c>
    </row>
    <row r="396" spans="2:21" x14ac:dyDescent="0.3">
      <c r="B396" s="2" t="str">
        <f t="shared" si="89"/>
        <v/>
      </c>
      <c r="C396" s="4">
        <f t="shared" si="101"/>
        <v>290</v>
      </c>
      <c r="D396" s="40">
        <f t="shared" si="96"/>
        <v>24.166666666666668</v>
      </c>
      <c r="E396" s="2">
        <f t="shared" si="97"/>
        <v>168988.10655150987</v>
      </c>
      <c r="F396" s="2">
        <f t="shared" si="102"/>
        <v>870.05000000000007</v>
      </c>
      <c r="G396" s="2">
        <f t="shared" si="103"/>
        <v>422.47026637877462</v>
      </c>
      <c r="H396" s="2">
        <f t="shared" si="104"/>
        <v>447.57973362122544</v>
      </c>
      <c r="I396" s="2">
        <f t="shared" si="90"/>
        <v>168540.52681788866</v>
      </c>
      <c r="J396" s="2"/>
      <c r="K396" s="2">
        <f>K395*(1+$C$44*IF(ISERROR(VLOOKUP(C396/12,#REF!,1,FALSE)),0,1))</f>
        <v>259000</v>
      </c>
      <c r="L396" s="2">
        <f>L395*(1+$C$44*IF(ISERROR(VLOOKUP(C396/12,#REF!,1,FALSE)),0,1))</f>
        <v>857.11999999999989</v>
      </c>
      <c r="M396" s="2">
        <f t="shared" si="91"/>
        <v>-12.930000000000177</v>
      </c>
      <c r="N396" s="2">
        <f t="shared" si="92"/>
        <v>74.208066954558603</v>
      </c>
      <c r="O396" s="2">
        <f>IF(ISERROR(VLOOKUP(C396/12,#REF!,1,FALSE)),0,1)*SUM(N385:N396)*$C$66</f>
        <v>0</v>
      </c>
      <c r="P396" s="2">
        <f t="shared" si="93"/>
        <v>0</v>
      </c>
      <c r="Q396" s="2">
        <f t="shared" si="98"/>
        <v>-52097.067539558862</v>
      </c>
      <c r="R396" s="2">
        <f t="shared" si="94"/>
        <v>38362.405642552476</v>
      </c>
      <c r="S396" s="2">
        <f t="shared" si="99"/>
        <v>8362.4056425524759</v>
      </c>
      <c r="T396" s="7">
        <f t="shared" si="95"/>
        <v>0.1481173963032914</v>
      </c>
      <c r="U396" s="7">
        <f t="shared" si="100"/>
        <v>1.0226303647240309E-2</v>
      </c>
    </row>
    <row r="397" spans="2:21" x14ac:dyDescent="0.3">
      <c r="B397" s="2" t="str">
        <f t="shared" si="89"/>
        <v/>
      </c>
      <c r="C397" s="4">
        <f t="shared" si="101"/>
        <v>291</v>
      </c>
      <c r="D397" s="40">
        <f t="shared" si="96"/>
        <v>24.25</v>
      </c>
      <c r="E397" s="2">
        <f t="shared" si="97"/>
        <v>168540.52681788866</v>
      </c>
      <c r="F397" s="2">
        <f t="shared" si="102"/>
        <v>870.05000000000007</v>
      </c>
      <c r="G397" s="2">
        <f t="shared" si="103"/>
        <v>421.35131704472161</v>
      </c>
      <c r="H397" s="2">
        <f t="shared" si="104"/>
        <v>448.69868295527846</v>
      </c>
      <c r="I397" s="2">
        <f t="shared" si="90"/>
        <v>168091.82813493337</v>
      </c>
      <c r="J397" s="2"/>
      <c r="K397" s="2">
        <f>K396*(1+$C$44*IF(ISERROR(VLOOKUP(C397/12,#REF!,1,FALSE)),0,1))</f>
        <v>259000</v>
      </c>
      <c r="L397" s="2">
        <f>L396*(1+$C$44*IF(ISERROR(VLOOKUP(C397/12,#REF!,1,FALSE)),0,1))</f>
        <v>857.11999999999989</v>
      </c>
      <c r="M397" s="2">
        <f t="shared" si="91"/>
        <v>-12.930000000000177</v>
      </c>
      <c r="N397" s="2">
        <f t="shared" si="92"/>
        <v>75.327016288611617</v>
      </c>
      <c r="O397" s="2">
        <f>IF(ISERROR(VLOOKUP(C397/12,#REF!,1,FALSE)),0,1)*SUM(N386:N397)*$C$66</f>
        <v>0</v>
      </c>
      <c r="P397" s="2">
        <f t="shared" si="93"/>
        <v>0</v>
      </c>
      <c r="Q397" s="2">
        <f t="shared" si="98"/>
        <v>-52153.411762508491</v>
      </c>
      <c r="R397" s="2">
        <f t="shared" si="94"/>
        <v>38754.760102558124</v>
      </c>
      <c r="S397" s="2">
        <f t="shared" si="99"/>
        <v>8754.7601025581243</v>
      </c>
      <c r="T397" s="7">
        <f t="shared" si="95"/>
        <v>0.1496322783882553</v>
      </c>
      <c r="U397" s="7">
        <f t="shared" si="100"/>
        <v>1.0614962052680088E-2</v>
      </c>
    </row>
    <row r="398" spans="2:21" x14ac:dyDescent="0.3">
      <c r="B398" s="2" t="str">
        <f t="shared" si="89"/>
        <v/>
      </c>
      <c r="C398" s="4">
        <f t="shared" si="101"/>
        <v>292</v>
      </c>
      <c r="D398" s="40">
        <f t="shared" si="96"/>
        <v>24.333333333333332</v>
      </c>
      <c r="E398" s="2">
        <f t="shared" si="97"/>
        <v>168091.82813493337</v>
      </c>
      <c r="F398" s="2">
        <f t="shared" si="102"/>
        <v>870.05000000000007</v>
      </c>
      <c r="G398" s="2">
        <f t="shared" si="103"/>
        <v>420.22957033733343</v>
      </c>
      <c r="H398" s="2">
        <f t="shared" si="104"/>
        <v>449.82042966266664</v>
      </c>
      <c r="I398" s="2">
        <f t="shared" si="90"/>
        <v>167642.00770527069</v>
      </c>
      <c r="J398" s="2"/>
      <c r="K398" s="2">
        <f>K397*(1+$C$44*IF(ISERROR(VLOOKUP(C398/12,#REF!,1,FALSE)),0,1))</f>
        <v>259000</v>
      </c>
      <c r="L398" s="2">
        <f>L397*(1+$C$44*IF(ISERROR(VLOOKUP(C398/12,#REF!,1,FALSE)),0,1))</f>
        <v>857.11999999999989</v>
      </c>
      <c r="M398" s="2">
        <f t="shared" si="91"/>
        <v>-12.930000000000177</v>
      </c>
      <c r="N398" s="2">
        <f t="shared" si="92"/>
        <v>76.4487629959998</v>
      </c>
      <c r="O398" s="2">
        <f>IF(ISERROR(VLOOKUP(C398/12,#REF!,1,FALSE)),0,1)*SUM(N387:N398)*$C$66</f>
        <v>0</v>
      </c>
      <c r="P398" s="2">
        <f t="shared" si="93"/>
        <v>0</v>
      </c>
      <c r="Q398" s="2">
        <f t="shared" si="98"/>
        <v>-52209.802938977242</v>
      </c>
      <c r="R398" s="2">
        <f t="shared" si="94"/>
        <v>39148.189355752053</v>
      </c>
      <c r="S398" s="2">
        <f t="shared" si="99"/>
        <v>9148.1893557520525</v>
      </c>
      <c r="T398" s="7">
        <f t="shared" si="95"/>
        <v>0.15115131025386894</v>
      </c>
      <c r="U398" s="7">
        <f t="shared" si="100"/>
        <v>1.0997988383882218E-2</v>
      </c>
    </row>
    <row r="399" spans="2:21" x14ac:dyDescent="0.3">
      <c r="B399" s="2" t="str">
        <f t="shared" si="89"/>
        <v/>
      </c>
      <c r="C399" s="4">
        <f t="shared" si="101"/>
        <v>293</v>
      </c>
      <c r="D399" s="40">
        <f t="shared" si="96"/>
        <v>24.416666666666668</v>
      </c>
      <c r="E399" s="2">
        <f t="shared" si="97"/>
        <v>167642.00770527069</v>
      </c>
      <c r="F399" s="2">
        <f t="shared" si="102"/>
        <v>870.05000000000007</v>
      </c>
      <c r="G399" s="2">
        <f t="shared" si="103"/>
        <v>419.1050192631767</v>
      </c>
      <c r="H399" s="2">
        <f t="shared" si="104"/>
        <v>450.94498073682337</v>
      </c>
      <c r="I399" s="2">
        <f t="shared" si="90"/>
        <v>167191.06272453387</v>
      </c>
      <c r="J399" s="2"/>
      <c r="K399" s="2">
        <f>K398*(1+$C$44*IF(ISERROR(VLOOKUP(C399/12,#REF!,1,FALSE)),0,1))</f>
        <v>259000</v>
      </c>
      <c r="L399" s="2">
        <f>L398*(1+$C$44*IF(ISERROR(VLOOKUP(C399/12,#REF!,1,FALSE)),0,1))</f>
        <v>857.11999999999989</v>
      </c>
      <c r="M399" s="2">
        <f t="shared" si="91"/>
        <v>-12.930000000000177</v>
      </c>
      <c r="N399" s="2">
        <f t="shared" si="92"/>
        <v>77.573314070156528</v>
      </c>
      <c r="O399" s="2">
        <f>IF(ISERROR(VLOOKUP(C399/12,#REF!,1,FALSE)),0,1)*SUM(N388:N399)*$C$66</f>
        <v>0</v>
      </c>
      <c r="P399" s="2">
        <f t="shared" si="93"/>
        <v>0</v>
      </c>
      <c r="Q399" s="2">
        <f t="shared" si="98"/>
        <v>-52266.241108093054</v>
      </c>
      <c r="R399" s="2">
        <f t="shared" si="94"/>
        <v>39542.696167373069</v>
      </c>
      <c r="S399" s="2">
        <f t="shared" si="99"/>
        <v>9542.6961673730693</v>
      </c>
      <c r="T399" s="7">
        <f t="shared" si="95"/>
        <v>0.15267450257672999</v>
      </c>
      <c r="U399" s="7">
        <f t="shared" si="100"/>
        <v>1.1375488979332049E-2</v>
      </c>
    </row>
    <row r="400" spans="2:21" x14ac:dyDescent="0.3">
      <c r="B400" s="2" t="str">
        <f t="shared" si="89"/>
        <v/>
      </c>
      <c r="C400" s="4">
        <f t="shared" si="101"/>
        <v>294</v>
      </c>
      <c r="D400" s="40">
        <f t="shared" si="96"/>
        <v>24.5</v>
      </c>
      <c r="E400" s="2">
        <f t="shared" si="97"/>
        <v>167191.06272453387</v>
      </c>
      <c r="F400" s="2">
        <f t="shared" si="102"/>
        <v>870.05000000000007</v>
      </c>
      <c r="G400" s="2">
        <f t="shared" si="103"/>
        <v>417.97765681133461</v>
      </c>
      <c r="H400" s="2">
        <f t="shared" si="104"/>
        <v>452.07234318866546</v>
      </c>
      <c r="I400" s="2">
        <f t="shared" si="90"/>
        <v>166738.99038134521</v>
      </c>
      <c r="J400" s="2"/>
      <c r="K400" s="2">
        <f>K399*(1+$C$44*IF(ISERROR(VLOOKUP(C400/12,#REF!,1,FALSE)),0,1))</f>
        <v>259000</v>
      </c>
      <c r="L400" s="2">
        <f>L399*(1+$C$44*IF(ISERROR(VLOOKUP(C400/12,#REF!,1,FALSE)),0,1))</f>
        <v>857.11999999999989</v>
      </c>
      <c r="M400" s="2">
        <f t="shared" si="91"/>
        <v>-12.930000000000177</v>
      </c>
      <c r="N400" s="2">
        <f t="shared" si="92"/>
        <v>78.700676521998616</v>
      </c>
      <c r="O400" s="2">
        <f>IF(ISERROR(VLOOKUP(C400/12,#REF!,1,FALSE)),0,1)*SUM(N389:N400)*$C$66</f>
        <v>0</v>
      </c>
      <c r="P400" s="2">
        <f t="shared" si="93"/>
        <v>0</v>
      </c>
      <c r="Q400" s="2">
        <f t="shared" si="98"/>
        <v>-52322.726309016463</v>
      </c>
      <c r="R400" s="2">
        <f t="shared" si="94"/>
        <v>39938.283309638326</v>
      </c>
      <c r="S400" s="2">
        <f t="shared" si="99"/>
        <v>9938.2833096383256</v>
      </c>
      <c r="T400" s="7">
        <f t="shared" si="95"/>
        <v>0.15420186606037964</v>
      </c>
      <c r="U400" s="7">
        <f t="shared" si="100"/>
        <v>1.174756753751427E-2</v>
      </c>
    </row>
    <row r="401" spans="2:21" x14ac:dyDescent="0.3">
      <c r="B401" s="2" t="str">
        <f t="shared" si="89"/>
        <v/>
      </c>
      <c r="C401" s="4">
        <f t="shared" si="101"/>
        <v>295</v>
      </c>
      <c r="D401" s="40">
        <f t="shared" si="96"/>
        <v>24.583333333333332</v>
      </c>
      <c r="E401" s="2">
        <f t="shared" si="97"/>
        <v>166738.99038134521</v>
      </c>
      <c r="F401" s="2">
        <f t="shared" si="102"/>
        <v>870.05000000000007</v>
      </c>
      <c r="G401" s="2">
        <f t="shared" si="103"/>
        <v>416.84747595336302</v>
      </c>
      <c r="H401" s="2">
        <f t="shared" si="104"/>
        <v>453.20252404663705</v>
      </c>
      <c r="I401" s="2">
        <f t="shared" si="90"/>
        <v>166285.78785729856</v>
      </c>
      <c r="J401" s="2"/>
      <c r="K401" s="2">
        <f>K400*(1+$C$44*IF(ISERROR(VLOOKUP(C401/12,#REF!,1,FALSE)),0,1))</f>
        <v>259000</v>
      </c>
      <c r="L401" s="2">
        <f>L400*(1+$C$44*IF(ISERROR(VLOOKUP(C401/12,#REF!,1,FALSE)),0,1))</f>
        <v>857.11999999999989</v>
      </c>
      <c r="M401" s="2">
        <f t="shared" si="91"/>
        <v>-12.930000000000177</v>
      </c>
      <c r="N401" s="2">
        <f t="shared" si="92"/>
        <v>79.830857379970212</v>
      </c>
      <c r="O401" s="2">
        <f>IF(ISERROR(VLOOKUP(C401/12,#REF!,1,FALSE)),0,1)*SUM(N390:N401)*$C$66</f>
        <v>0</v>
      </c>
      <c r="P401" s="2">
        <f t="shared" si="93"/>
        <v>0</v>
      </c>
      <c r="Q401" s="2">
        <f t="shared" si="98"/>
        <v>-52379.258580940637</v>
      </c>
      <c r="R401" s="2">
        <f t="shared" si="94"/>
        <v>40334.953561760805</v>
      </c>
      <c r="S401" s="2">
        <f t="shared" si="99"/>
        <v>10334.953561760805</v>
      </c>
      <c r="T401" s="7">
        <f t="shared" si="95"/>
        <v>0.1557334114353699</v>
      </c>
      <c r="U401" s="7">
        <f t="shared" si="100"/>
        <v>1.2114325200772491E-2</v>
      </c>
    </row>
    <row r="402" spans="2:21" x14ac:dyDescent="0.3">
      <c r="B402" s="2" t="str">
        <f t="shared" si="89"/>
        <v/>
      </c>
      <c r="C402" s="4">
        <f t="shared" si="101"/>
        <v>296</v>
      </c>
      <c r="D402" s="40">
        <f t="shared" si="96"/>
        <v>24.666666666666668</v>
      </c>
      <c r="E402" s="2">
        <f t="shared" si="97"/>
        <v>166285.78785729856</v>
      </c>
      <c r="F402" s="2">
        <f t="shared" si="102"/>
        <v>870.05000000000007</v>
      </c>
      <c r="G402" s="2">
        <f t="shared" si="103"/>
        <v>415.71446964324645</v>
      </c>
      <c r="H402" s="2">
        <f t="shared" si="104"/>
        <v>454.33553035675362</v>
      </c>
      <c r="I402" s="2">
        <f t="shared" si="90"/>
        <v>165831.4523269418</v>
      </c>
      <c r="J402" s="2"/>
      <c r="K402" s="2">
        <f>K401*(1+$C$44*IF(ISERROR(VLOOKUP(C402/12,#REF!,1,FALSE)),0,1))</f>
        <v>259000</v>
      </c>
      <c r="L402" s="2">
        <f>L401*(1+$C$44*IF(ISERROR(VLOOKUP(C402/12,#REF!,1,FALSE)),0,1))</f>
        <v>857.11999999999989</v>
      </c>
      <c r="M402" s="2">
        <f t="shared" si="91"/>
        <v>-12.930000000000177</v>
      </c>
      <c r="N402" s="2">
        <f t="shared" si="92"/>
        <v>80.963863690086782</v>
      </c>
      <c r="O402" s="2">
        <f>IF(ISERROR(VLOOKUP(C402/12,#REF!,1,FALSE)),0,1)*SUM(N391:N402)*$C$66</f>
        <v>0</v>
      </c>
      <c r="P402" s="2">
        <f t="shared" si="93"/>
        <v>0</v>
      </c>
      <c r="Q402" s="2">
        <f t="shared" si="98"/>
        <v>-52435.837963091413</v>
      </c>
      <c r="R402" s="2">
        <f t="shared" si="94"/>
        <v>40732.709709966788</v>
      </c>
      <c r="S402" s="2">
        <f t="shared" si="99"/>
        <v>10732.709709966788</v>
      </c>
      <c r="T402" s="7">
        <f t="shared" si="95"/>
        <v>0.15726914945933124</v>
      </c>
      <c r="U402" s="7">
        <f t="shared" si="100"/>
        <v>1.2475860635868585E-2</v>
      </c>
    </row>
    <row r="403" spans="2:21" x14ac:dyDescent="0.3">
      <c r="B403" s="2" t="str">
        <f t="shared" si="89"/>
        <v/>
      </c>
      <c r="C403" s="4">
        <f t="shared" si="101"/>
        <v>297</v>
      </c>
      <c r="D403" s="40">
        <f t="shared" si="96"/>
        <v>24.75</v>
      </c>
      <c r="E403" s="2">
        <f t="shared" si="97"/>
        <v>165831.4523269418</v>
      </c>
      <c r="F403" s="2">
        <f t="shared" si="102"/>
        <v>870.05000000000007</v>
      </c>
      <c r="G403" s="2">
        <f t="shared" si="103"/>
        <v>414.57863081735445</v>
      </c>
      <c r="H403" s="2">
        <f t="shared" si="104"/>
        <v>455.47136918264562</v>
      </c>
      <c r="I403" s="2">
        <f t="shared" si="90"/>
        <v>165375.98095775917</v>
      </c>
      <c r="J403" s="2"/>
      <c r="K403" s="2">
        <f>K402*(1+$C$44*IF(ISERROR(VLOOKUP(C403/12,#REF!,1,FALSE)),0,1))</f>
        <v>259000</v>
      </c>
      <c r="L403" s="2">
        <f>L402*(1+$C$44*IF(ISERROR(VLOOKUP(C403/12,#REF!,1,FALSE)),0,1))</f>
        <v>857.11999999999989</v>
      </c>
      <c r="M403" s="2">
        <f t="shared" si="91"/>
        <v>-12.930000000000177</v>
      </c>
      <c r="N403" s="2">
        <f t="shared" si="92"/>
        <v>82.099702515978777</v>
      </c>
      <c r="O403" s="2">
        <f>IF(ISERROR(VLOOKUP(C403/12,#REF!,1,FALSE)),0,1)*SUM(N392:N403)*$C$66</f>
        <v>0</v>
      </c>
      <c r="P403" s="2">
        <f t="shared" si="93"/>
        <v>0</v>
      </c>
      <c r="Q403" s="2">
        <f t="shared" si="98"/>
        <v>-52492.464494727319</v>
      </c>
      <c r="R403" s="2">
        <f t="shared" si="94"/>
        <v>41131.554547513515</v>
      </c>
      <c r="S403" s="2">
        <f t="shared" si="99"/>
        <v>11131.554547513515</v>
      </c>
      <c r="T403" s="7">
        <f t="shared" si="95"/>
        <v>0.1588090909170406</v>
      </c>
      <c r="U403" s="7">
        <f t="shared" si="100"/>
        <v>1.2832270111396982E-2</v>
      </c>
    </row>
    <row r="404" spans="2:21" x14ac:dyDescent="0.3">
      <c r="B404" s="2" t="str">
        <f t="shared" si="89"/>
        <v/>
      </c>
      <c r="C404" s="4">
        <f t="shared" si="101"/>
        <v>298</v>
      </c>
      <c r="D404" s="40">
        <f t="shared" si="96"/>
        <v>24.833333333333332</v>
      </c>
      <c r="E404" s="2">
        <f t="shared" si="97"/>
        <v>165375.98095775917</v>
      </c>
      <c r="F404" s="2">
        <f t="shared" si="102"/>
        <v>870.05000000000007</v>
      </c>
      <c r="G404" s="2">
        <f t="shared" si="103"/>
        <v>413.43995239439795</v>
      </c>
      <c r="H404" s="2">
        <f t="shared" si="104"/>
        <v>456.61004760560212</v>
      </c>
      <c r="I404" s="2">
        <f t="shared" si="90"/>
        <v>164919.37091015355</v>
      </c>
      <c r="J404" s="2"/>
      <c r="K404" s="2">
        <f>K403*(1+$C$44*IF(ISERROR(VLOOKUP(C404/12,#REF!,1,FALSE)),0,1))</f>
        <v>259000</v>
      </c>
      <c r="L404" s="2">
        <f>L403*(1+$C$44*IF(ISERROR(VLOOKUP(C404/12,#REF!,1,FALSE)),0,1))</f>
        <v>857.11999999999989</v>
      </c>
      <c r="M404" s="2">
        <f t="shared" si="91"/>
        <v>-12.930000000000177</v>
      </c>
      <c r="N404" s="2">
        <f t="shared" si="92"/>
        <v>83.238380938935279</v>
      </c>
      <c r="O404" s="2">
        <f>IF(ISERROR(VLOOKUP(C404/12,#REF!,1,FALSE)),0,1)*SUM(N393:N404)*$C$66</f>
        <v>0</v>
      </c>
      <c r="P404" s="2">
        <f t="shared" si="93"/>
        <v>0</v>
      </c>
      <c r="Q404" s="2">
        <f t="shared" si="98"/>
        <v>-52549.138215139588</v>
      </c>
      <c r="R404" s="2">
        <f t="shared" si="94"/>
        <v>41531.490874706855</v>
      </c>
      <c r="S404" s="2">
        <f t="shared" si="99"/>
        <v>11531.490874706855</v>
      </c>
      <c r="T404" s="7">
        <f t="shared" si="95"/>
        <v>0.16035324662048978</v>
      </c>
      <c r="U404" s="7">
        <f t="shared" si="100"/>
        <v>1.3183647572199808E-2</v>
      </c>
    </row>
    <row r="405" spans="2:21" x14ac:dyDescent="0.3">
      <c r="B405" s="2" t="str">
        <f t="shared" si="89"/>
        <v/>
      </c>
      <c r="C405" s="4">
        <f t="shared" si="101"/>
        <v>299</v>
      </c>
      <c r="D405" s="40">
        <f t="shared" si="96"/>
        <v>24.916666666666668</v>
      </c>
      <c r="E405" s="2">
        <f t="shared" si="97"/>
        <v>164919.37091015355</v>
      </c>
      <c r="F405" s="2">
        <f t="shared" si="102"/>
        <v>870.05000000000007</v>
      </c>
      <c r="G405" s="2">
        <f t="shared" si="103"/>
        <v>412.29842727538386</v>
      </c>
      <c r="H405" s="2">
        <f t="shared" si="104"/>
        <v>457.75157272461621</v>
      </c>
      <c r="I405" s="2">
        <f t="shared" si="90"/>
        <v>164461.61933742894</v>
      </c>
      <c r="J405" s="2"/>
      <c r="K405" s="2">
        <f>K404*(1+$C$44*IF(ISERROR(VLOOKUP(C405/12,#REF!,1,FALSE)),0,1))</f>
        <v>259000</v>
      </c>
      <c r="L405" s="2">
        <f>L404*(1+$C$44*IF(ISERROR(VLOOKUP(C405/12,#REF!,1,FALSE)),0,1))</f>
        <v>857.11999999999989</v>
      </c>
      <c r="M405" s="2">
        <f t="shared" si="91"/>
        <v>-12.930000000000177</v>
      </c>
      <c r="N405" s="2">
        <f t="shared" si="92"/>
        <v>84.37990605794937</v>
      </c>
      <c r="O405" s="2">
        <f>IF(ISERROR(VLOOKUP(C405/12,#REF!,1,FALSE)),0,1)*SUM(N394:N405)*$C$66</f>
        <v>0</v>
      </c>
      <c r="P405" s="2">
        <f t="shared" si="93"/>
        <v>0</v>
      </c>
      <c r="Q405" s="2">
        <f t="shared" si="98"/>
        <v>-52605.859163652203</v>
      </c>
      <c r="R405" s="2">
        <f t="shared" si="94"/>
        <v>41932.521498918853</v>
      </c>
      <c r="S405" s="2">
        <f t="shared" si="99"/>
        <v>11932.521498918853</v>
      </c>
      <c r="T405" s="7">
        <f t="shared" si="95"/>
        <v>0.16190162740895311</v>
      </c>
      <c r="U405" s="7">
        <f t="shared" si="100"/>
        <v>1.3530084710923873E-2</v>
      </c>
    </row>
    <row r="406" spans="2:21" x14ac:dyDescent="0.3">
      <c r="B406" s="2" t="str">
        <f t="shared" si="89"/>
        <v/>
      </c>
      <c r="C406" s="4">
        <f t="shared" si="101"/>
        <v>300</v>
      </c>
      <c r="D406" s="40">
        <f t="shared" si="96"/>
        <v>25</v>
      </c>
      <c r="E406" s="2">
        <f t="shared" si="97"/>
        <v>164461.61933742894</v>
      </c>
      <c r="F406" s="2">
        <f t="shared" si="102"/>
        <v>870.05000000000007</v>
      </c>
      <c r="G406" s="2">
        <f t="shared" si="103"/>
        <v>411.15404834357236</v>
      </c>
      <c r="H406" s="2">
        <f t="shared" si="104"/>
        <v>458.89595165642771</v>
      </c>
      <c r="I406" s="2">
        <f t="shared" si="90"/>
        <v>164002.72338577252</v>
      </c>
      <c r="J406" s="2"/>
      <c r="K406" s="2">
        <f>K405*(1+$C$44*IF(ISERROR(VLOOKUP(C406/12,#REF!,1,FALSE)),0,1))</f>
        <v>259000</v>
      </c>
      <c r="L406" s="2">
        <f>L405*(1+$C$44*IF(ISERROR(VLOOKUP(C406/12,#REF!,1,FALSE)),0,1))</f>
        <v>857.11999999999989</v>
      </c>
      <c r="M406" s="2">
        <f t="shared" si="91"/>
        <v>-12.930000000000177</v>
      </c>
      <c r="N406" s="2">
        <f t="shared" si="92"/>
        <v>85.524284989760872</v>
      </c>
      <c r="O406" s="2">
        <f>IF(ISERROR(VLOOKUP(C406/12,#REF!,1,FALSE)),0,1)*SUM(N395:N406)*$C$66</f>
        <v>0</v>
      </c>
      <c r="P406" s="2">
        <f t="shared" si="93"/>
        <v>0</v>
      </c>
      <c r="Q406" s="2">
        <f t="shared" si="98"/>
        <v>-52662.62737962191</v>
      </c>
      <c r="R406" s="2">
        <f t="shared" si="94"/>
        <v>42334.649234605575</v>
      </c>
      <c r="S406" s="2">
        <f t="shared" si="99"/>
        <v>12334.649234605575</v>
      </c>
      <c r="T406" s="7">
        <f t="shared" si="95"/>
        <v>0.16345424414905627</v>
      </c>
      <c r="U406" s="7">
        <f t="shared" si="100"/>
        <v>1.3871671036851607E-2</v>
      </c>
    </row>
    <row r="407" spans="2:21" x14ac:dyDescent="0.3">
      <c r="B407" s="2" t="str">
        <f t="shared" si="89"/>
        <v/>
      </c>
      <c r="C407" s="4">
        <f t="shared" si="101"/>
        <v>301</v>
      </c>
      <c r="D407" s="40">
        <f t="shared" si="96"/>
        <v>25.083333333333332</v>
      </c>
      <c r="E407" s="2">
        <f t="shared" si="97"/>
        <v>164002.72338577252</v>
      </c>
      <c r="F407" s="2">
        <f t="shared" si="102"/>
        <v>870.05000000000007</v>
      </c>
      <c r="G407" s="2">
        <f t="shared" si="103"/>
        <v>410.00680846443129</v>
      </c>
      <c r="H407" s="2">
        <f t="shared" si="104"/>
        <v>460.04319153556878</v>
      </c>
      <c r="I407" s="2">
        <f t="shared" si="90"/>
        <v>163542.68019423695</v>
      </c>
      <c r="J407" s="2"/>
      <c r="K407" s="2">
        <f>K406*(1+$C$44*IF(ISERROR(VLOOKUP(C407/12,#REF!,1,FALSE)),0,1))</f>
        <v>259000</v>
      </c>
      <c r="L407" s="2">
        <f>L406*(1+$C$44*IF(ISERROR(VLOOKUP(C407/12,#REF!,1,FALSE)),0,1))</f>
        <v>857.11999999999989</v>
      </c>
      <c r="M407" s="2">
        <f t="shared" si="91"/>
        <v>-12.930000000000177</v>
      </c>
      <c r="N407" s="2">
        <f t="shared" si="92"/>
        <v>86.67152486890194</v>
      </c>
      <c r="O407" s="2">
        <f>IF(ISERROR(VLOOKUP(C407/12,#REF!,1,FALSE)),0,1)*SUM(N396:N407)*$C$66</f>
        <v>0</v>
      </c>
      <c r="P407" s="2">
        <f t="shared" si="93"/>
        <v>0</v>
      </c>
      <c r="Q407" s="2">
        <f t="shared" si="98"/>
        <v>-52719.442902438255</v>
      </c>
      <c r="R407" s="2">
        <f t="shared" si="94"/>
        <v>42737.876903324795</v>
      </c>
      <c r="S407" s="2">
        <f t="shared" si="99"/>
        <v>12737.876903324795</v>
      </c>
      <c r="T407" s="7">
        <f t="shared" si="95"/>
        <v>0.16501110773484476</v>
      </c>
      <c r="U407" s="7">
        <f t="shared" si="100"/>
        <v>1.4208493942129863E-2</v>
      </c>
    </row>
    <row r="408" spans="2:21" x14ac:dyDescent="0.3">
      <c r="B408" s="2" t="str">
        <f t="shared" si="89"/>
        <v/>
      </c>
      <c r="C408" s="4">
        <f t="shared" si="101"/>
        <v>302</v>
      </c>
      <c r="D408" s="40">
        <f t="shared" si="96"/>
        <v>25.166666666666668</v>
      </c>
      <c r="E408" s="2">
        <f t="shared" si="97"/>
        <v>163542.68019423695</v>
      </c>
      <c r="F408" s="2">
        <f t="shared" si="102"/>
        <v>870.05000000000007</v>
      </c>
      <c r="G408" s="2">
        <f t="shared" si="103"/>
        <v>408.8567004855924</v>
      </c>
      <c r="H408" s="2">
        <f t="shared" si="104"/>
        <v>461.19329951440767</v>
      </c>
      <c r="I408" s="2">
        <f t="shared" si="90"/>
        <v>163081.48689472253</v>
      </c>
      <c r="J408" s="2"/>
      <c r="K408" s="2">
        <f>K407*(1+$C$44*IF(ISERROR(VLOOKUP(C408/12,#REF!,1,FALSE)),0,1))</f>
        <v>259000</v>
      </c>
      <c r="L408" s="2">
        <f>L407*(1+$C$44*IF(ISERROR(VLOOKUP(C408/12,#REF!,1,FALSE)),0,1))</f>
        <v>857.11999999999989</v>
      </c>
      <c r="M408" s="2">
        <f t="shared" si="91"/>
        <v>-12.930000000000177</v>
      </c>
      <c r="N408" s="2">
        <f t="shared" si="92"/>
        <v>87.82163284774083</v>
      </c>
      <c r="O408" s="2">
        <f>IF(ISERROR(VLOOKUP(C408/12,#REF!,1,FALSE)),0,1)*SUM(N397:N408)*$C$66</f>
        <v>0</v>
      </c>
      <c r="P408" s="2">
        <f t="shared" si="93"/>
        <v>0</v>
      </c>
      <c r="Q408" s="2">
        <f t="shared" si="98"/>
        <v>-52776.305771523614</v>
      </c>
      <c r="R408" s="2">
        <f t="shared" si="94"/>
        <v>43142.207333753846</v>
      </c>
      <c r="S408" s="2">
        <f t="shared" si="99"/>
        <v>13142.207333753846</v>
      </c>
      <c r="T408" s="7">
        <f t="shared" si="95"/>
        <v>0.16657222908785269</v>
      </c>
      <c r="U408" s="7">
        <f t="shared" si="100"/>
        <v>1.4540638765514924E-2</v>
      </c>
    </row>
    <row r="409" spans="2:21" x14ac:dyDescent="0.3">
      <c r="B409" s="2" t="str">
        <f t="shared" si="89"/>
        <v/>
      </c>
      <c r="C409" s="4">
        <f t="shared" si="101"/>
        <v>303</v>
      </c>
      <c r="D409" s="40">
        <f t="shared" si="96"/>
        <v>25.25</v>
      </c>
      <c r="E409" s="2">
        <f t="shared" si="97"/>
        <v>163081.48689472253</v>
      </c>
      <c r="F409" s="2">
        <f t="shared" si="102"/>
        <v>870.05000000000007</v>
      </c>
      <c r="G409" s="2">
        <f t="shared" si="103"/>
        <v>407.70371723680631</v>
      </c>
      <c r="H409" s="2">
        <f t="shared" si="104"/>
        <v>462.34628276319376</v>
      </c>
      <c r="I409" s="2">
        <f t="shared" si="90"/>
        <v>162619.14061195933</v>
      </c>
      <c r="J409" s="2"/>
      <c r="K409" s="2">
        <f>K408*(1+$C$44*IF(ISERROR(VLOOKUP(C409/12,#REF!,1,FALSE)),0,1))</f>
        <v>259000</v>
      </c>
      <c r="L409" s="2">
        <f>L408*(1+$C$44*IF(ISERROR(VLOOKUP(C409/12,#REF!,1,FALSE)),0,1))</f>
        <v>857.11999999999989</v>
      </c>
      <c r="M409" s="2">
        <f t="shared" si="91"/>
        <v>-12.930000000000177</v>
      </c>
      <c r="N409" s="2">
        <f t="shared" si="92"/>
        <v>88.974616096526915</v>
      </c>
      <c r="O409" s="2">
        <f>IF(ISERROR(VLOOKUP(C409/12,#REF!,1,FALSE)),0,1)*SUM(N398:N409)*$C$66</f>
        <v>0</v>
      </c>
      <c r="P409" s="2">
        <f t="shared" si="93"/>
        <v>0</v>
      </c>
      <c r="Q409" s="2">
        <f t="shared" si="98"/>
        <v>-52833.216026333212</v>
      </c>
      <c r="R409" s="2">
        <f t="shared" si="94"/>
        <v>43547.643361707451</v>
      </c>
      <c r="S409" s="2">
        <f t="shared" si="99"/>
        <v>13547.643361707451</v>
      </c>
      <c r="T409" s="7">
        <f t="shared" si="95"/>
        <v>0.16813761915717162</v>
      </c>
      <c r="U409" s="7">
        <f t="shared" si="100"/>
        <v>1.4868188853746966E-2</v>
      </c>
    </row>
    <row r="410" spans="2:21" x14ac:dyDescent="0.3">
      <c r="B410" s="2" t="str">
        <f t="shared" si="89"/>
        <v/>
      </c>
      <c r="C410" s="4">
        <f t="shared" si="101"/>
        <v>304</v>
      </c>
      <c r="D410" s="40">
        <f t="shared" si="96"/>
        <v>25.333333333333332</v>
      </c>
      <c r="E410" s="2">
        <f t="shared" si="97"/>
        <v>162619.14061195933</v>
      </c>
      <c r="F410" s="2">
        <f t="shared" si="102"/>
        <v>870.05000000000007</v>
      </c>
      <c r="G410" s="2">
        <f t="shared" si="103"/>
        <v>406.54785152989831</v>
      </c>
      <c r="H410" s="2">
        <f t="shared" si="104"/>
        <v>463.50214847010176</v>
      </c>
      <c r="I410" s="2">
        <f t="shared" si="90"/>
        <v>162155.63846348922</v>
      </c>
      <c r="J410" s="2"/>
      <c r="K410" s="2">
        <f>K409*(1+$C$44*IF(ISERROR(VLOOKUP(C410/12,#REF!,1,FALSE)),0,1))</f>
        <v>259000</v>
      </c>
      <c r="L410" s="2">
        <f>L409*(1+$C$44*IF(ISERROR(VLOOKUP(C410/12,#REF!,1,FALSE)),0,1))</f>
        <v>857.11999999999989</v>
      </c>
      <c r="M410" s="2">
        <f t="shared" si="91"/>
        <v>-12.930000000000177</v>
      </c>
      <c r="N410" s="2">
        <f t="shared" si="92"/>
        <v>90.130481803434918</v>
      </c>
      <c r="O410" s="2">
        <f>IF(ISERROR(VLOOKUP(C410/12,#REF!,1,FALSE)),0,1)*SUM(N399:N410)*$C$66</f>
        <v>0</v>
      </c>
      <c r="P410" s="2">
        <f t="shared" si="93"/>
        <v>0</v>
      </c>
      <c r="Q410" s="2">
        <f t="shared" si="98"/>
        <v>-52890.173706355148</v>
      </c>
      <c r="R410" s="2">
        <f t="shared" si="94"/>
        <v>43954.187830155628</v>
      </c>
      <c r="S410" s="2">
        <f t="shared" si="99"/>
        <v>13954.187830155628</v>
      </c>
      <c r="T410" s="7">
        <f t="shared" si="95"/>
        <v>0.16970728891951981</v>
      </c>
      <c r="U410" s="7">
        <f t="shared" si="100"/>
        <v>1.5191225620656335E-2</v>
      </c>
    </row>
    <row r="411" spans="2:21" x14ac:dyDescent="0.3">
      <c r="B411" s="2" t="str">
        <f t="shared" si="89"/>
        <v/>
      </c>
      <c r="C411" s="4">
        <f t="shared" si="101"/>
        <v>305</v>
      </c>
      <c r="D411" s="40">
        <f t="shared" si="96"/>
        <v>25.416666666666668</v>
      </c>
      <c r="E411" s="2">
        <f t="shared" si="97"/>
        <v>162155.63846348922</v>
      </c>
      <c r="F411" s="2">
        <f t="shared" si="102"/>
        <v>870.05000000000007</v>
      </c>
      <c r="G411" s="2">
        <f t="shared" si="103"/>
        <v>405.38909615872302</v>
      </c>
      <c r="H411" s="2">
        <f t="shared" si="104"/>
        <v>464.66090384127705</v>
      </c>
      <c r="I411" s="2">
        <f t="shared" si="90"/>
        <v>161690.97755964793</v>
      </c>
      <c r="J411" s="2"/>
      <c r="K411" s="2">
        <f>K410*(1+$C$44*IF(ISERROR(VLOOKUP(C411/12,#REF!,1,FALSE)),0,1))</f>
        <v>259000</v>
      </c>
      <c r="L411" s="2">
        <f>L410*(1+$C$44*IF(ISERROR(VLOOKUP(C411/12,#REF!,1,FALSE)),0,1))</f>
        <v>857.11999999999989</v>
      </c>
      <c r="M411" s="2">
        <f t="shared" si="91"/>
        <v>-12.930000000000177</v>
      </c>
      <c r="N411" s="2">
        <f t="shared" si="92"/>
        <v>91.289237174610207</v>
      </c>
      <c r="O411" s="2">
        <f>IF(ISERROR(VLOOKUP(C411/12,#REF!,1,FALSE)),0,1)*SUM(N400:N411)*$C$66</f>
        <v>0</v>
      </c>
      <c r="P411" s="2">
        <f t="shared" si="93"/>
        <v>0</v>
      </c>
      <c r="Q411" s="2">
        <f t="shared" si="98"/>
        <v>-52947.178851110439</v>
      </c>
      <c r="R411" s="2">
        <f t="shared" si="94"/>
        <v>44361.843589241616</v>
      </c>
      <c r="S411" s="2">
        <f t="shared" si="99"/>
        <v>14361.843589241616</v>
      </c>
      <c r="T411" s="7">
        <f t="shared" si="95"/>
        <v>0.17128124937931127</v>
      </c>
      <c r="U411" s="7">
        <f t="shared" si="100"/>
        <v>1.5509828604106879E-2</v>
      </c>
    </row>
    <row r="412" spans="2:21" x14ac:dyDescent="0.3">
      <c r="B412" s="2" t="str">
        <f t="shared" si="89"/>
        <v/>
      </c>
      <c r="C412" s="4">
        <f t="shared" si="101"/>
        <v>306</v>
      </c>
      <c r="D412" s="40">
        <f t="shared" si="96"/>
        <v>25.5</v>
      </c>
      <c r="E412" s="2">
        <f t="shared" si="97"/>
        <v>161690.97755964793</v>
      </c>
      <c r="F412" s="2">
        <f t="shared" si="102"/>
        <v>870.05000000000007</v>
      </c>
      <c r="G412" s="2">
        <f t="shared" si="103"/>
        <v>404.22744389911981</v>
      </c>
      <c r="H412" s="2">
        <f t="shared" si="104"/>
        <v>465.82255610088026</v>
      </c>
      <c r="I412" s="2">
        <f t="shared" si="90"/>
        <v>161225.15500354706</v>
      </c>
      <c r="J412" s="2"/>
      <c r="K412" s="2">
        <f>K411*(1+$C$44*IF(ISERROR(VLOOKUP(C412/12,#REF!,1,FALSE)),0,1))</f>
        <v>259000</v>
      </c>
      <c r="L412" s="2">
        <f>L411*(1+$C$44*IF(ISERROR(VLOOKUP(C412/12,#REF!,1,FALSE)),0,1))</f>
        <v>857.11999999999989</v>
      </c>
      <c r="M412" s="2">
        <f t="shared" si="91"/>
        <v>-12.930000000000177</v>
      </c>
      <c r="N412" s="2">
        <f t="shared" si="92"/>
        <v>92.450889434213423</v>
      </c>
      <c r="O412" s="2">
        <f>IF(ISERROR(VLOOKUP(C412/12,#REF!,1,FALSE)),0,1)*SUM(N401:N412)*$C$66</f>
        <v>0</v>
      </c>
      <c r="P412" s="2">
        <f t="shared" si="93"/>
        <v>0</v>
      </c>
      <c r="Q412" s="2">
        <f t="shared" si="98"/>
        <v>-53004.23150015303</v>
      </c>
      <c r="R412" s="2">
        <f t="shared" si="94"/>
        <v>44770.61349629992</v>
      </c>
      <c r="S412" s="2">
        <f t="shared" si="99"/>
        <v>14770.61349629992</v>
      </c>
      <c r="T412" s="7">
        <f t="shared" si="95"/>
        <v>0.17285951156872556</v>
      </c>
      <c r="U412" s="7">
        <f t="shared" si="100"/>
        <v>1.582407552086762E-2</v>
      </c>
    </row>
    <row r="413" spans="2:21" x14ac:dyDescent="0.3">
      <c r="B413" s="2" t="str">
        <f t="shared" si="89"/>
        <v/>
      </c>
      <c r="C413" s="4">
        <f t="shared" si="101"/>
        <v>307</v>
      </c>
      <c r="D413" s="40">
        <f t="shared" si="96"/>
        <v>25.583333333333332</v>
      </c>
      <c r="E413" s="2">
        <f t="shared" si="97"/>
        <v>161225.15500354706</v>
      </c>
      <c r="F413" s="2">
        <f t="shared" si="102"/>
        <v>870.05000000000007</v>
      </c>
      <c r="G413" s="2">
        <f t="shared" si="103"/>
        <v>403.06288750886762</v>
      </c>
      <c r="H413" s="2">
        <f t="shared" si="104"/>
        <v>466.98711249113245</v>
      </c>
      <c r="I413" s="2">
        <f t="shared" si="90"/>
        <v>160758.16789105593</v>
      </c>
      <c r="J413" s="2"/>
      <c r="K413" s="2">
        <f>K412*(1+$C$44*IF(ISERROR(VLOOKUP(C413/12,#REF!,1,FALSE)),0,1))</f>
        <v>259000</v>
      </c>
      <c r="L413" s="2">
        <f>L412*(1+$C$44*IF(ISERROR(VLOOKUP(C413/12,#REF!,1,FALSE)),0,1))</f>
        <v>857.11999999999989</v>
      </c>
      <c r="M413" s="2">
        <f t="shared" si="91"/>
        <v>-12.930000000000177</v>
      </c>
      <c r="N413" s="2">
        <f t="shared" si="92"/>
        <v>93.61544582446561</v>
      </c>
      <c r="O413" s="2">
        <f>IF(ISERROR(VLOOKUP(C413/12,#REF!,1,FALSE)),0,1)*SUM(N402:N413)*$C$66</f>
        <v>0</v>
      </c>
      <c r="P413" s="2">
        <f t="shared" si="93"/>
        <v>0</v>
      </c>
      <c r="Q413" s="2">
        <f t="shared" si="98"/>
        <v>-53061.33169306982</v>
      </c>
      <c r="R413" s="2">
        <f t="shared" si="94"/>
        <v>45180.500415874238</v>
      </c>
      <c r="S413" s="2">
        <f t="shared" si="99"/>
        <v>15180.500415874238</v>
      </c>
      <c r="T413" s="7">
        <f t="shared" si="95"/>
        <v>0.17444208654777699</v>
      </c>
      <c r="U413" s="7">
        <f t="shared" si="100"/>
        <v>1.6134042319505104E-2</v>
      </c>
    </row>
    <row r="414" spans="2:21" x14ac:dyDescent="0.3">
      <c r="B414" s="2" t="str">
        <f t="shared" si="89"/>
        <v/>
      </c>
      <c r="C414" s="4">
        <f t="shared" si="101"/>
        <v>308</v>
      </c>
      <c r="D414" s="40">
        <f t="shared" si="96"/>
        <v>25.666666666666668</v>
      </c>
      <c r="E414" s="2">
        <f t="shared" si="97"/>
        <v>160758.16789105593</v>
      </c>
      <c r="F414" s="2">
        <f t="shared" si="102"/>
        <v>870.05000000000007</v>
      </c>
      <c r="G414" s="2">
        <f t="shared" si="103"/>
        <v>401.89541972763982</v>
      </c>
      <c r="H414" s="2">
        <f t="shared" si="104"/>
        <v>468.15458027236025</v>
      </c>
      <c r="I414" s="2">
        <f t="shared" si="90"/>
        <v>160290.01331078357</v>
      </c>
      <c r="J414" s="2"/>
      <c r="K414" s="2">
        <f>K413*(1+$C$44*IF(ISERROR(VLOOKUP(C414/12,#REF!,1,FALSE)),0,1))</f>
        <v>259000</v>
      </c>
      <c r="L414" s="2">
        <f>L413*(1+$C$44*IF(ISERROR(VLOOKUP(C414/12,#REF!,1,FALSE)),0,1))</f>
        <v>857.11999999999989</v>
      </c>
      <c r="M414" s="2">
        <f t="shared" si="91"/>
        <v>-12.930000000000177</v>
      </c>
      <c r="N414" s="2">
        <f t="shared" si="92"/>
        <v>94.782913605693409</v>
      </c>
      <c r="O414" s="2">
        <f>IF(ISERROR(VLOOKUP(C414/12,#REF!,1,FALSE)),0,1)*SUM(N403:N414)*$C$66</f>
        <v>0</v>
      </c>
      <c r="P414" s="2">
        <f t="shared" si="93"/>
        <v>0</v>
      </c>
      <c r="Q414" s="2">
        <f t="shared" si="98"/>
        <v>-53118.479469480706</v>
      </c>
      <c r="R414" s="2">
        <f t="shared" si="94"/>
        <v>45591.507219735737</v>
      </c>
      <c r="S414" s="2">
        <f t="shared" si="99"/>
        <v>15591.507219735737</v>
      </c>
      <c r="T414" s="7">
        <f t="shared" si="95"/>
        <v>0.17602898540438508</v>
      </c>
      <c r="U414" s="7">
        <f t="shared" si="100"/>
        <v>1.6439803231381278E-2</v>
      </c>
    </row>
    <row r="415" spans="2:21" x14ac:dyDescent="0.3">
      <c r="B415" s="2" t="str">
        <f t="shared" si="89"/>
        <v/>
      </c>
      <c r="C415" s="4">
        <f t="shared" si="101"/>
        <v>309</v>
      </c>
      <c r="D415" s="40">
        <f t="shared" si="96"/>
        <v>25.75</v>
      </c>
      <c r="E415" s="2">
        <f t="shared" si="97"/>
        <v>160290.01331078357</v>
      </c>
      <c r="F415" s="2">
        <f t="shared" si="102"/>
        <v>870.05000000000007</v>
      </c>
      <c r="G415" s="2">
        <f t="shared" si="103"/>
        <v>400.72503327695887</v>
      </c>
      <c r="H415" s="2">
        <f t="shared" si="104"/>
        <v>469.3249667230412</v>
      </c>
      <c r="I415" s="2">
        <f t="shared" si="90"/>
        <v>159820.68834406053</v>
      </c>
      <c r="J415" s="2"/>
      <c r="K415" s="2">
        <f>K414*(1+$C$44*IF(ISERROR(VLOOKUP(C415/12,#REF!,1,FALSE)),0,1))</f>
        <v>259000</v>
      </c>
      <c r="L415" s="2">
        <f>L414*(1+$C$44*IF(ISERROR(VLOOKUP(C415/12,#REF!,1,FALSE)),0,1))</f>
        <v>857.11999999999989</v>
      </c>
      <c r="M415" s="2">
        <f t="shared" si="91"/>
        <v>-12.930000000000177</v>
      </c>
      <c r="N415" s="2">
        <f t="shared" si="92"/>
        <v>95.95330005637436</v>
      </c>
      <c r="O415" s="2">
        <f>IF(ISERROR(VLOOKUP(C415/12,#REF!,1,FALSE)),0,1)*SUM(N404:N415)*$C$66</f>
        <v>0</v>
      </c>
      <c r="P415" s="2">
        <f t="shared" si="93"/>
        <v>0</v>
      </c>
      <c r="Q415" s="2">
        <f t="shared" si="98"/>
        <v>-53175.674869038601</v>
      </c>
      <c r="R415" s="2">
        <f t="shared" si="94"/>
        <v>46003.636786900868</v>
      </c>
      <c r="S415" s="2">
        <f t="shared" si="99"/>
        <v>16003.636786900868</v>
      </c>
      <c r="T415" s="7">
        <f t="shared" si="95"/>
        <v>0.17762021925444352</v>
      </c>
      <c r="U415" s="7">
        <f t="shared" si="100"/>
        <v>1.674143081983881E-2</v>
      </c>
    </row>
    <row r="416" spans="2:21" x14ac:dyDescent="0.3">
      <c r="B416" s="2" t="str">
        <f t="shared" si="89"/>
        <v/>
      </c>
      <c r="C416" s="4">
        <f t="shared" si="101"/>
        <v>310</v>
      </c>
      <c r="D416" s="40">
        <f t="shared" si="96"/>
        <v>25.833333333333332</v>
      </c>
      <c r="E416" s="2">
        <f t="shared" si="97"/>
        <v>159820.68834406053</v>
      </c>
      <c r="F416" s="2">
        <f t="shared" si="102"/>
        <v>870.05000000000007</v>
      </c>
      <c r="G416" s="2">
        <f t="shared" si="103"/>
        <v>399.55172086015131</v>
      </c>
      <c r="H416" s="2">
        <f t="shared" si="104"/>
        <v>470.49827913984876</v>
      </c>
      <c r="I416" s="2">
        <f t="shared" si="90"/>
        <v>159350.19006492069</v>
      </c>
      <c r="J416" s="2"/>
      <c r="K416" s="2">
        <f>K415*(1+$C$44*IF(ISERROR(VLOOKUP(C416/12,#REF!,1,FALSE)),0,1))</f>
        <v>259000</v>
      </c>
      <c r="L416" s="2">
        <f>L415*(1+$C$44*IF(ISERROR(VLOOKUP(C416/12,#REF!,1,FALSE)),0,1))</f>
        <v>857.11999999999989</v>
      </c>
      <c r="M416" s="2">
        <f t="shared" si="91"/>
        <v>-12.930000000000177</v>
      </c>
      <c r="N416" s="2">
        <f t="shared" si="92"/>
        <v>97.126612473181922</v>
      </c>
      <c r="O416" s="2">
        <f>IF(ISERROR(VLOOKUP(C416/12,#REF!,1,FALSE)),0,1)*SUM(N405:N416)*$C$66</f>
        <v>0</v>
      </c>
      <c r="P416" s="2">
        <f t="shared" si="93"/>
        <v>0</v>
      </c>
      <c r="Q416" s="2">
        <f t="shared" si="98"/>
        <v>-53232.91793142946</v>
      </c>
      <c r="R416" s="2">
        <f t="shared" si="94"/>
        <v>46416.892003649846</v>
      </c>
      <c r="S416" s="2">
        <f t="shared" si="99"/>
        <v>16416.892003649846</v>
      </c>
      <c r="T416" s="7">
        <f t="shared" si="95"/>
        <v>0.17921579924189129</v>
      </c>
      <c r="U416" s="7">
        <f t="shared" si="100"/>
        <v>1.7038996027650466E-2</v>
      </c>
    </row>
    <row r="417" spans="2:21" x14ac:dyDescent="0.3">
      <c r="B417" s="2" t="str">
        <f t="shared" si="89"/>
        <v/>
      </c>
      <c r="C417" s="4">
        <f t="shared" si="101"/>
        <v>311</v>
      </c>
      <c r="D417" s="40">
        <f t="shared" si="96"/>
        <v>25.916666666666668</v>
      </c>
      <c r="E417" s="2">
        <f t="shared" si="97"/>
        <v>159350.19006492069</v>
      </c>
      <c r="F417" s="2">
        <f t="shared" si="102"/>
        <v>870.05000000000007</v>
      </c>
      <c r="G417" s="2">
        <f t="shared" si="103"/>
        <v>398.37547516230171</v>
      </c>
      <c r="H417" s="2">
        <f t="shared" si="104"/>
        <v>471.67452483769836</v>
      </c>
      <c r="I417" s="2">
        <f t="shared" si="90"/>
        <v>158878.515540083</v>
      </c>
      <c r="J417" s="2"/>
      <c r="K417" s="2">
        <f>K416*(1+$C$44*IF(ISERROR(VLOOKUP(C417/12,#REF!,1,FALSE)),0,1))</f>
        <v>259000</v>
      </c>
      <c r="L417" s="2">
        <f>L416*(1+$C$44*IF(ISERROR(VLOOKUP(C417/12,#REF!,1,FALSE)),0,1))</f>
        <v>857.11999999999989</v>
      </c>
      <c r="M417" s="2">
        <f t="shared" si="91"/>
        <v>-12.930000000000177</v>
      </c>
      <c r="N417" s="2">
        <f t="shared" si="92"/>
        <v>98.302858171031517</v>
      </c>
      <c r="O417" s="2">
        <f>IF(ISERROR(VLOOKUP(C417/12,#REF!,1,FALSE)),0,1)*SUM(N406:N417)*$C$66</f>
        <v>0</v>
      </c>
      <c r="P417" s="2">
        <f t="shared" si="93"/>
        <v>0</v>
      </c>
      <c r="Q417" s="2">
        <f t="shared" si="98"/>
        <v>-53290.208696372312</v>
      </c>
      <c r="R417" s="2">
        <f t="shared" si="94"/>
        <v>46831.275763544691</v>
      </c>
      <c r="S417" s="2">
        <f t="shared" si="99"/>
        <v>16831.275763544691</v>
      </c>
      <c r="T417" s="7">
        <f t="shared" si="95"/>
        <v>0.18081573653878258</v>
      </c>
      <c r="U417" s="7">
        <f t="shared" si="100"/>
        <v>1.7332568222807154E-2</v>
      </c>
    </row>
    <row r="418" spans="2:21" x14ac:dyDescent="0.3">
      <c r="B418" s="2" t="str">
        <f t="shared" si="89"/>
        <v/>
      </c>
      <c r="C418" s="4">
        <f t="shared" si="101"/>
        <v>312</v>
      </c>
      <c r="D418" s="40">
        <f t="shared" si="96"/>
        <v>26</v>
      </c>
      <c r="E418" s="2">
        <f t="shared" si="97"/>
        <v>158878.515540083</v>
      </c>
      <c r="F418" s="2">
        <f t="shared" si="102"/>
        <v>870.05000000000007</v>
      </c>
      <c r="G418" s="2">
        <f t="shared" si="103"/>
        <v>397.19628885020751</v>
      </c>
      <c r="H418" s="2">
        <f t="shared" si="104"/>
        <v>472.85371114979256</v>
      </c>
      <c r="I418" s="2">
        <f t="shared" si="90"/>
        <v>158405.6618289332</v>
      </c>
      <c r="J418" s="2"/>
      <c r="K418" s="2">
        <f>K417*(1+$C$44*IF(ISERROR(VLOOKUP(C418/12,#REF!,1,FALSE)),0,1))</f>
        <v>259000</v>
      </c>
      <c r="L418" s="2">
        <f>L417*(1+$C$44*IF(ISERROR(VLOOKUP(C418/12,#REF!,1,FALSE)),0,1))</f>
        <v>857.11999999999989</v>
      </c>
      <c r="M418" s="2">
        <f t="shared" si="91"/>
        <v>-12.930000000000177</v>
      </c>
      <c r="N418" s="2">
        <f t="shared" si="92"/>
        <v>99.482044483125719</v>
      </c>
      <c r="O418" s="2">
        <f>IF(ISERROR(VLOOKUP(C418/12,#REF!,1,FALSE)),0,1)*SUM(N407:N418)*$C$66</f>
        <v>0</v>
      </c>
      <c r="P418" s="2">
        <f t="shared" si="93"/>
        <v>0</v>
      </c>
      <c r="Q418" s="2">
        <f t="shared" si="98"/>
        <v>-53347.547203619288</v>
      </c>
      <c r="R418" s="2">
        <f t="shared" si="94"/>
        <v>47246.790967447509</v>
      </c>
      <c r="S418" s="2">
        <f t="shared" si="99"/>
        <v>17246.790967447509</v>
      </c>
      <c r="T418" s="7">
        <f t="shared" si="95"/>
        <v>0.18242004234535716</v>
      </c>
      <c r="U418" s="7">
        <f t="shared" si="100"/>
        <v>1.7622215242712347E-2</v>
      </c>
    </row>
    <row r="419" spans="2:21" x14ac:dyDescent="0.3">
      <c r="B419" s="2" t="str">
        <f t="shared" si="89"/>
        <v/>
      </c>
      <c r="C419" s="4">
        <f t="shared" si="101"/>
        <v>313</v>
      </c>
      <c r="D419" s="40">
        <f t="shared" si="96"/>
        <v>26.083333333333332</v>
      </c>
      <c r="E419" s="2">
        <f t="shared" si="97"/>
        <v>158405.6618289332</v>
      </c>
      <c r="F419" s="2">
        <f t="shared" si="102"/>
        <v>870.05000000000007</v>
      </c>
      <c r="G419" s="2">
        <f t="shared" si="103"/>
        <v>396.01415457233298</v>
      </c>
      <c r="H419" s="2">
        <f t="shared" si="104"/>
        <v>474.03584542766708</v>
      </c>
      <c r="I419" s="2">
        <f t="shared" si="90"/>
        <v>157931.62598350554</v>
      </c>
      <c r="J419" s="2"/>
      <c r="K419" s="2">
        <f>K418*(1+$C$44*IF(ISERROR(VLOOKUP(C419/12,#REF!,1,FALSE)),0,1))</f>
        <v>259000</v>
      </c>
      <c r="L419" s="2">
        <f>L418*(1+$C$44*IF(ISERROR(VLOOKUP(C419/12,#REF!,1,FALSE)),0,1))</f>
        <v>857.11999999999989</v>
      </c>
      <c r="M419" s="2">
        <f t="shared" si="91"/>
        <v>-12.930000000000177</v>
      </c>
      <c r="N419" s="2">
        <f t="shared" si="92"/>
        <v>100.66417876100024</v>
      </c>
      <c r="O419" s="2">
        <f>IF(ISERROR(VLOOKUP(C419/12,#REF!,1,FALSE)),0,1)*SUM(N408:N419)*$C$66</f>
        <v>0</v>
      </c>
      <c r="P419" s="2">
        <f t="shared" si="93"/>
        <v>0</v>
      </c>
      <c r="Q419" s="2">
        <f t="shared" si="98"/>
        <v>-53404.933492955635</v>
      </c>
      <c r="R419" s="2">
        <f t="shared" si="94"/>
        <v>47663.440523538826</v>
      </c>
      <c r="S419" s="2">
        <f t="shared" si="99"/>
        <v>17663.440523538826</v>
      </c>
      <c r="T419" s="7">
        <f t="shared" si="95"/>
        <v>0.18402872789011129</v>
      </c>
      <c r="U419" s="7">
        <f t="shared" si="100"/>
        <v>1.7908003436851727E-2</v>
      </c>
    </row>
    <row r="420" spans="2:21" x14ac:dyDescent="0.3">
      <c r="B420" s="2" t="str">
        <f t="shared" si="89"/>
        <v/>
      </c>
      <c r="C420" s="4">
        <f t="shared" si="101"/>
        <v>314</v>
      </c>
      <c r="D420" s="40">
        <f t="shared" si="96"/>
        <v>26.166666666666668</v>
      </c>
      <c r="E420" s="2">
        <f t="shared" si="97"/>
        <v>157931.62598350554</v>
      </c>
      <c r="F420" s="2">
        <f t="shared" si="102"/>
        <v>870.05000000000007</v>
      </c>
      <c r="G420" s="2">
        <f t="shared" si="103"/>
        <v>394.82906495876387</v>
      </c>
      <c r="H420" s="2">
        <f t="shared" si="104"/>
        <v>475.2209350412362</v>
      </c>
      <c r="I420" s="2">
        <f t="shared" si="90"/>
        <v>157456.40504846431</v>
      </c>
      <c r="J420" s="2"/>
      <c r="K420" s="2">
        <f>K419*(1+$C$44*IF(ISERROR(VLOOKUP(C420/12,#REF!,1,FALSE)),0,1))</f>
        <v>259000</v>
      </c>
      <c r="L420" s="2">
        <f>L419*(1+$C$44*IF(ISERROR(VLOOKUP(C420/12,#REF!,1,FALSE)),0,1))</f>
        <v>857.11999999999989</v>
      </c>
      <c r="M420" s="2">
        <f t="shared" si="91"/>
        <v>-12.930000000000177</v>
      </c>
      <c r="N420" s="2">
        <f t="shared" si="92"/>
        <v>101.84926837456936</v>
      </c>
      <c r="O420" s="2">
        <f>IF(ISERROR(VLOOKUP(C420/12,#REF!,1,FALSE)),0,1)*SUM(N409:N420)*$C$66</f>
        <v>0</v>
      </c>
      <c r="P420" s="2">
        <f t="shared" si="93"/>
        <v>0</v>
      </c>
      <c r="Q420" s="2">
        <f t="shared" si="98"/>
        <v>-53462.367604199761</v>
      </c>
      <c r="R420" s="2">
        <f t="shared" si="94"/>
        <v>48081.227347335924</v>
      </c>
      <c r="S420" s="2">
        <f t="shared" si="99"/>
        <v>18081.227347335924</v>
      </c>
      <c r="T420" s="7">
        <f t="shared" si="95"/>
        <v>0.18564180442986844</v>
      </c>
      <c r="U420" s="7">
        <f t="shared" si="100"/>
        <v>1.8189997707999561E-2</v>
      </c>
    </row>
    <row r="421" spans="2:21" x14ac:dyDescent="0.3">
      <c r="B421" s="2" t="str">
        <f t="shared" si="89"/>
        <v/>
      </c>
      <c r="C421" s="4">
        <f t="shared" si="101"/>
        <v>315</v>
      </c>
      <c r="D421" s="40">
        <f t="shared" si="96"/>
        <v>26.25</v>
      </c>
      <c r="E421" s="2">
        <f t="shared" si="97"/>
        <v>157456.40504846431</v>
      </c>
      <c r="F421" s="2">
        <f t="shared" si="102"/>
        <v>870.05000000000007</v>
      </c>
      <c r="G421" s="2">
        <f t="shared" si="103"/>
        <v>393.64101262116077</v>
      </c>
      <c r="H421" s="2">
        <f t="shared" si="104"/>
        <v>476.4089873788393</v>
      </c>
      <c r="I421" s="2">
        <f t="shared" si="90"/>
        <v>156979.99606108546</v>
      </c>
      <c r="J421" s="2"/>
      <c r="K421" s="2">
        <f>K420*(1+$C$44*IF(ISERROR(VLOOKUP(C421/12,#REF!,1,FALSE)),0,1))</f>
        <v>259000</v>
      </c>
      <c r="L421" s="2">
        <f>L420*(1+$C$44*IF(ISERROR(VLOOKUP(C421/12,#REF!,1,FALSE)),0,1))</f>
        <v>857.11999999999989</v>
      </c>
      <c r="M421" s="2">
        <f t="shared" si="91"/>
        <v>-12.930000000000177</v>
      </c>
      <c r="N421" s="2">
        <f t="shared" si="92"/>
        <v>103.03732071217246</v>
      </c>
      <c r="O421" s="2">
        <f>IF(ISERROR(VLOOKUP(C421/12,#REF!,1,FALSE)),0,1)*SUM(N410:N421)*$C$66</f>
        <v>0</v>
      </c>
      <c r="P421" s="2">
        <f t="shared" si="93"/>
        <v>0</v>
      </c>
      <c r="Q421" s="2">
        <f t="shared" si="98"/>
        <v>-53519.849577203255</v>
      </c>
      <c r="R421" s="2">
        <f t="shared" si="94"/>
        <v>48500.154361711291</v>
      </c>
      <c r="S421" s="2">
        <f t="shared" si="99"/>
        <v>18500.154361711291</v>
      </c>
      <c r="T421" s="7">
        <f t="shared" si="95"/>
        <v>0.18725928324985056</v>
      </c>
      <c r="U421" s="7">
        <f t="shared" si="100"/>
        <v>1.8468261552021747E-2</v>
      </c>
    </row>
    <row r="422" spans="2:21" x14ac:dyDescent="0.3">
      <c r="B422" s="2" t="str">
        <f t="shared" si="89"/>
        <v/>
      </c>
      <c r="C422" s="4">
        <f t="shared" si="101"/>
        <v>316</v>
      </c>
      <c r="D422" s="40">
        <f t="shared" si="96"/>
        <v>26.333333333333332</v>
      </c>
      <c r="E422" s="2">
        <f t="shared" si="97"/>
        <v>156979.99606108546</v>
      </c>
      <c r="F422" s="2">
        <f t="shared" si="102"/>
        <v>870.05000000000007</v>
      </c>
      <c r="G422" s="2">
        <f t="shared" si="103"/>
        <v>392.44999015271361</v>
      </c>
      <c r="H422" s="2">
        <f t="shared" si="104"/>
        <v>477.60000984728646</v>
      </c>
      <c r="I422" s="2">
        <f t="shared" si="90"/>
        <v>156502.39605123817</v>
      </c>
      <c r="J422" s="2"/>
      <c r="K422" s="2">
        <f>K421*(1+$C$44*IF(ISERROR(VLOOKUP(C422/12,#REF!,1,FALSE)),0,1))</f>
        <v>259000</v>
      </c>
      <c r="L422" s="2">
        <f>L421*(1+$C$44*IF(ISERROR(VLOOKUP(C422/12,#REF!,1,FALSE)),0,1))</f>
        <v>857.11999999999989</v>
      </c>
      <c r="M422" s="2">
        <f t="shared" si="91"/>
        <v>-12.930000000000177</v>
      </c>
      <c r="N422" s="2">
        <f t="shared" si="92"/>
        <v>104.22834318061962</v>
      </c>
      <c r="O422" s="2">
        <f>IF(ISERROR(VLOOKUP(C422/12,#REF!,1,FALSE)),0,1)*SUM(N411:N422)*$C$66</f>
        <v>0</v>
      </c>
      <c r="P422" s="2">
        <f t="shared" si="93"/>
        <v>0</v>
      </c>
      <c r="Q422" s="2">
        <f t="shared" si="98"/>
        <v>-53577.379451850917</v>
      </c>
      <c r="R422" s="2">
        <f t="shared" si="94"/>
        <v>48920.224496910902</v>
      </c>
      <c r="S422" s="2">
        <f t="shared" si="99"/>
        <v>18920.224496910902</v>
      </c>
      <c r="T422" s="7">
        <f t="shared" si="95"/>
        <v>0.18888117566374865</v>
      </c>
      <c r="U422" s="7">
        <f t="shared" si="100"/>
        <v>1.8742857096333942E-2</v>
      </c>
    </row>
    <row r="423" spans="2:21" x14ac:dyDescent="0.3">
      <c r="B423" s="2" t="str">
        <f t="shared" si="89"/>
        <v/>
      </c>
      <c r="C423" s="4">
        <f t="shared" si="101"/>
        <v>317</v>
      </c>
      <c r="D423" s="40">
        <f t="shared" si="96"/>
        <v>26.416666666666668</v>
      </c>
      <c r="E423" s="2">
        <f t="shared" si="97"/>
        <v>156502.39605123817</v>
      </c>
      <c r="F423" s="2">
        <f t="shared" si="102"/>
        <v>870.05000000000007</v>
      </c>
      <c r="G423" s="2">
        <f t="shared" si="103"/>
        <v>391.25599012809539</v>
      </c>
      <c r="H423" s="2">
        <f t="shared" si="104"/>
        <v>478.79400987190468</v>
      </c>
      <c r="I423" s="2">
        <f t="shared" si="90"/>
        <v>156023.60204136628</v>
      </c>
      <c r="J423" s="2"/>
      <c r="K423" s="2">
        <f>K422*(1+$C$44*IF(ISERROR(VLOOKUP(C423/12,#REF!,1,FALSE)),0,1))</f>
        <v>259000</v>
      </c>
      <c r="L423" s="2">
        <f>L422*(1+$C$44*IF(ISERROR(VLOOKUP(C423/12,#REF!,1,FALSE)),0,1))</f>
        <v>857.11999999999989</v>
      </c>
      <c r="M423" s="2">
        <f t="shared" si="91"/>
        <v>-12.930000000000177</v>
      </c>
      <c r="N423" s="2">
        <f t="shared" si="92"/>
        <v>105.42234320523784</v>
      </c>
      <c r="O423" s="2">
        <f>IF(ISERROR(VLOOKUP(C423/12,#REF!,1,FALSE)),0,1)*SUM(N412:N423)*$C$66</f>
        <v>0</v>
      </c>
      <c r="P423" s="2">
        <f t="shared" si="93"/>
        <v>0</v>
      </c>
      <c r="Q423" s="2">
        <f t="shared" si="98"/>
        <v>-53634.957268060789</v>
      </c>
      <c r="R423" s="2">
        <f t="shared" si="94"/>
        <v>49341.440690572927</v>
      </c>
      <c r="S423" s="2">
        <f t="shared" si="99"/>
        <v>19341.440690572927</v>
      </c>
      <c r="T423" s="7">
        <f t="shared" si="95"/>
        <v>0.19050749301379508</v>
      </c>
      <c r="U423" s="7">
        <f t="shared" si="100"/>
        <v>1.9013845137068941E-2</v>
      </c>
    </row>
    <row r="424" spans="2:21" x14ac:dyDescent="0.3">
      <c r="B424" s="2" t="str">
        <f t="shared" si="89"/>
        <v/>
      </c>
      <c r="C424" s="4">
        <f t="shared" si="101"/>
        <v>318</v>
      </c>
      <c r="D424" s="40">
        <f t="shared" si="96"/>
        <v>26.5</v>
      </c>
      <c r="E424" s="2">
        <f t="shared" si="97"/>
        <v>156023.60204136628</v>
      </c>
      <c r="F424" s="2">
        <f t="shared" si="102"/>
        <v>870.05000000000007</v>
      </c>
      <c r="G424" s="2">
        <f t="shared" si="103"/>
        <v>390.0590051034157</v>
      </c>
      <c r="H424" s="2">
        <f t="shared" si="104"/>
        <v>479.99099489658437</v>
      </c>
      <c r="I424" s="2">
        <f t="shared" si="90"/>
        <v>155543.61104646968</v>
      </c>
      <c r="J424" s="2"/>
      <c r="K424" s="2">
        <f>K423*(1+$C$44*IF(ISERROR(VLOOKUP(C424/12,#REF!,1,FALSE)),0,1))</f>
        <v>259000</v>
      </c>
      <c r="L424" s="2">
        <f>L423*(1+$C$44*IF(ISERROR(VLOOKUP(C424/12,#REF!,1,FALSE)),0,1))</f>
        <v>857.11999999999989</v>
      </c>
      <c r="M424" s="2">
        <f t="shared" si="91"/>
        <v>-12.930000000000177</v>
      </c>
      <c r="N424" s="2">
        <f t="shared" si="92"/>
        <v>106.61932822991753</v>
      </c>
      <c r="O424" s="2">
        <f>IF(ISERROR(VLOOKUP(C424/12,#REF!,1,FALSE)),0,1)*SUM(N413:N424)*$C$66</f>
        <v>0</v>
      </c>
      <c r="P424" s="2">
        <f t="shared" si="93"/>
        <v>0</v>
      </c>
      <c r="Q424" s="2">
        <f t="shared" si="98"/>
        <v>-53692.583065784165</v>
      </c>
      <c r="R424" s="2">
        <f t="shared" si="94"/>
        <v>49763.805887746159</v>
      </c>
      <c r="S424" s="2">
        <f t="shared" si="99"/>
        <v>19763.805887746159</v>
      </c>
      <c r="T424" s="7">
        <f t="shared" si="95"/>
        <v>0.19213824667083459</v>
      </c>
      <c r="U424" s="7">
        <f t="shared" si="100"/>
        <v>1.9281285175003493E-2</v>
      </c>
    </row>
    <row r="425" spans="2:21" x14ac:dyDescent="0.3">
      <c r="B425" s="2" t="str">
        <f t="shared" si="89"/>
        <v/>
      </c>
      <c r="C425" s="4">
        <f t="shared" si="101"/>
        <v>319</v>
      </c>
      <c r="D425" s="40">
        <f t="shared" si="96"/>
        <v>26.583333333333332</v>
      </c>
      <c r="E425" s="2">
        <f t="shared" si="97"/>
        <v>155543.61104646968</v>
      </c>
      <c r="F425" s="2">
        <f t="shared" si="102"/>
        <v>870.05000000000007</v>
      </c>
      <c r="G425" s="2">
        <f t="shared" si="103"/>
        <v>388.85902761617422</v>
      </c>
      <c r="H425" s="2">
        <f t="shared" si="104"/>
        <v>481.19097238382585</v>
      </c>
      <c r="I425" s="2">
        <f t="shared" si="90"/>
        <v>155062.42007408585</v>
      </c>
      <c r="J425" s="2"/>
      <c r="K425" s="2">
        <f>K424*(1+$C$44*IF(ISERROR(VLOOKUP(C425/12,#REF!,1,FALSE)),0,1))</f>
        <v>259000</v>
      </c>
      <c r="L425" s="2">
        <f>L424*(1+$C$44*IF(ISERROR(VLOOKUP(C425/12,#REF!,1,FALSE)),0,1))</f>
        <v>857.11999999999989</v>
      </c>
      <c r="M425" s="2">
        <f t="shared" si="91"/>
        <v>-12.930000000000177</v>
      </c>
      <c r="N425" s="2">
        <f t="shared" si="92"/>
        <v>107.81930571715901</v>
      </c>
      <c r="O425" s="2">
        <f>IF(ISERROR(VLOOKUP(C425/12,#REF!,1,FALSE)),0,1)*SUM(N414:N425)*$C$66</f>
        <v>0</v>
      </c>
      <c r="P425" s="2">
        <f t="shared" si="93"/>
        <v>0</v>
      </c>
      <c r="Q425" s="2">
        <f t="shared" si="98"/>
        <v>-53750.256885005649</v>
      </c>
      <c r="R425" s="2">
        <f t="shared" si="94"/>
        <v>50187.323040908494</v>
      </c>
      <c r="S425" s="2">
        <f t="shared" si="99"/>
        <v>20187.323040908494</v>
      </c>
      <c r="T425" s="7">
        <f t="shared" si="95"/>
        <v>0.19377344803439572</v>
      </c>
      <c r="U425" s="7">
        <f t="shared" si="100"/>
        <v>1.954523545029585E-2</v>
      </c>
    </row>
    <row r="426" spans="2:21" x14ac:dyDescent="0.3">
      <c r="B426" s="2" t="str">
        <f t="shared" si="89"/>
        <v/>
      </c>
      <c r="C426" s="4">
        <f t="shared" si="101"/>
        <v>320</v>
      </c>
      <c r="D426" s="40">
        <f t="shared" si="96"/>
        <v>26.666666666666668</v>
      </c>
      <c r="E426" s="2">
        <f t="shared" si="97"/>
        <v>155062.42007408585</v>
      </c>
      <c r="F426" s="2">
        <f t="shared" si="102"/>
        <v>870.05000000000007</v>
      </c>
      <c r="G426" s="2">
        <f t="shared" si="103"/>
        <v>387.65605018521461</v>
      </c>
      <c r="H426" s="2">
        <f t="shared" si="104"/>
        <v>482.39394981478546</v>
      </c>
      <c r="I426" s="2">
        <f t="shared" si="90"/>
        <v>154580.02612427107</v>
      </c>
      <c r="J426" s="2"/>
      <c r="K426" s="2">
        <f>K425*(1+$C$44*IF(ISERROR(VLOOKUP(C426/12,#REF!,1,FALSE)),0,1))</f>
        <v>259000</v>
      </c>
      <c r="L426" s="2">
        <f>L425*(1+$C$44*IF(ISERROR(VLOOKUP(C426/12,#REF!,1,FALSE)),0,1))</f>
        <v>857.11999999999989</v>
      </c>
      <c r="M426" s="2">
        <f t="shared" si="91"/>
        <v>-12.930000000000177</v>
      </c>
      <c r="N426" s="2">
        <f t="shared" si="92"/>
        <v>109.02228314811862</v>
      </c>
      <c r="O426" s="2">
        <f>IF(ISERROR(VLOOKUP(C426/12,#REF!,1,FALSE)),0,1)*SUM(N415:N426)*$C$66</f>
        <v>0</v>
      </c>
      <c r="P426" s="2">
        <f t="shared" si="93"/>
        <v>0</v>
      </c>
      <c r="Q426" s="2">
        <f t="shared" si="98"/>
        <v>-53807.978765743152</v>
      </c>
      <c r="R426" s="2">
        <f t="shared" si="94"/>
        <v>50611.995109985786</v>
      </c>
      <c r="S426" s="2">
        <f t="shared" si="99"/>
        <v>20611.995109985786</v>
      </c>
      <c r="T426" s="7">
        <f t="shared" si="95"/>
        <v>0.19541310853276364</v>
      </c>
      <c r="U426" s="7">
        <f t="shared" si="100"/>
        <v>1.9805752976082225E-2</v>
      </c>
    </row>
    <row r="427" spans="2:21" x14ac:dyDescent="0.3">
      <c r="B427" s="2" t="str">
        <f t="shared" ref="B427:B490" si="105">IF(AND(I427&lt;1,I426&gt;1),"x","")</f>
        <v/>
      </c>
      <c r="C427" s="4">
        <f t="shared" si="101"/>
        <v>321</v>
      </c>
      <c r="D427" s="40">
        <f t="shared" si="96"/>
        <v>26.75</v>
      </c>
      <c r="E427" s="2">
        <f t="shared" si="97"/>
        <v>154580.02612427107</v>
      </c>
      <c r="F427" s="2">
        <f t="shared" si="102"/>
        <v>870.05000000000007</v>
      </c>
      <c r="G427" s="2">
        <f t="shared" si="103"/>
        <v>386.45006531067764</v>
      </c>
      <c r="H427" s="2">
        <f t="shared" si="104"/>
        <v>483.59993468932242</v>
      </c>
      <c r="I427" s="2">
        <f t="shared" ref="I427:I490" si="106">E427-H427</f>
        <v>154096.42618958175</v>
      </c>
      <c r="J427" s="2"/>
      <c r="K427" s="2">
        <f>K426*(1+$C$44*IF(ISERROR(VLOOKUP(C427/12,#REF!,1,FALSE)),0,1))</f>
        <v>259000</v>
      </c>
      <c r="L427" s="2">
        <f>L426*(1+$C$44*IF(ISERROR(VLOOKUP(C427/12,#REF!,1,FALSE)),0,1))</f>
        <v>857.11999999999989</v>
      </c>
      <c r="M427" s="2">
        <f t="shared" ref="M427:M490" si="107">L427-F427</f>
        <v>-12.930000000000177</v>
      </c>
      <c r="N427" s="2">
        <f t="shared" ref="N427:N490" si="108">L427-G427-$C$79/12</f>
        <v>110.22826802265558</v>
      </c>
      <c r="O427" s="2">
        <f>IF(ISERROR(VLOOKUP(C427/12,#REF!,1,FALSE)),0,1)*SUM(N416:N427)*$C$66</f>
        <v>0</v>
      </c>
      <c r="P427" s="2">
        <f t="shared" ref="P427:P490" si="109">IF(D427=$C$95,K427-$C$7+$C$7*$C$78*D427,0)*$C$66</f>
        <v>0</v>
      </c>
      <c r="Q427" s="2">
        <f t="shared" si="98"/>
        <v>-53865.748748047932</v>
      </c>
      <c r="R427" s="2">
        <f t="shared" ref="R427:R490" si="110">Q427+K427-I427</f>
        <v>51037.825062370335</v>
      </c>
      <c r="S427" s="2">
        <f t="shared" si="99"/>
        <v>21037.825062370335</v>
      </c>
      <c r="T427" s="7">
        <f t="shared" ref="T427:T490" si="111">R427/K427</f>
        <v>0.19705723962305149</v>
      </c>
      <c r="U427" s="7">
        <f t="shared" si="100"/>
        <v>2.0062893570972129E-2</v>
      </c>
    </row>
    <row r="428" spans="2:21" x14ac:dyDescent="0.3">
      <c r="B428" s="2" t="str">
        <f t="shared" si="105"/>
        <v/>
      </c>
      <c r="C428" s="4">
        <f t="shared" si="101"/>
        <v>322</v>
      </c>
      <c r="D428" s="40">
        <f t="shared" ref="D428:D491" si="112">C428/12</f>
        <v>26.833333333333332</v>
      </c>
      <c r="E428" s="2">
        <f t="shared" ref="E428:E491" si="113">I427</f>
        <v>154096.42618958175</v>
      </c>
      <c r="F428" s="2">
        <f t="shared" si="102"/>
        <v>870.05000000000007</v>
      </c>
      <c r="G428" s="2">
        <f t="shared" si="103"/>
        <v>385.24106547395439</v>
      </c>
      <c r="H428" s="2">
        <f t="shared" si="104"/>
        <v>484.80893452604568</v>
      </c>
      <c r="I428" s="2">
        <f t="shared" si="106"/>
        <v>153611.61725505569</v>
      </c>
      <c r="J428" s="2"/>
      <c r="K428" s="2">
        <f>K427*(1+$C$44*IF(ISERROR(VLOOKUP(C428/12,#REF!,1,FALSE)),0,1))</f>
        <v>259000</v>
      </c>
      <c r="L428" s="2">
        <f>L427*(1+$C$44*IF(ISERROR(VLOOKUP(C428/12,#REF!,1,FALSE)),0,1))</f>
        <v>857.11999999999989</v>
      </c>
      <c r="M428" s="2">
        <f t="shared" si="107"/>
        <v>-12.930000000000177</v>
      </c>
      <c r="N428" s="2">
        <f t="shared" si="108"/>
        <v>111.43726785937884</v>
      </c>
      <c r="O428" s="2">
        <f>IF(ISERROR(VLOOKUP(C428/12,#REF!,1,FALSE)),0,1)*SUM(N417:N428)*$C$66</f>
        <v>0</v>
      </c>
      <c r="P428" s="2">
        <f t="shared" si="109"/>
        <v>0</v>
      </c>
      <c r="Q428" s="2">
        <f t="shared" ref="Q428:Q491" si="114">M428-O428-P428+Q427*(1+$C$46/12)</f>
        <v>-53923.566872004631</v>
      </c>
      <c r="R428" s="2">
        <f t="shared" si="110"/>
        <v>51464.815872939682</v>
      </c>
      <c r="S428" s="2">
        <f t="shared" ref="S428:S491" si="115">R428-$C$33</f>
        <v>21464.815872939682</v>
      </c>
      <c r="T428" s="7">
        <f t="shared" si="111"/>
        <v>0.1987058527912729</v>
      </c>
      <c r="U428" s="7">
        <f t="shared" ref="U428:U491" si="116">IF(R428&lt;0,"n.a.",((R428/$C$33)^(1/D428))-1)</f>
        <v>2.0316711890493222E-2</v>
      </c>
    </row>
    <row r="429" spans="2:21" x14ac:dyDescent="0.3">
      <c r="B429" s="2" t="str">
        <f t="shared" si="105"/>
        <v/>
      </c>
      <c r="C429" s="4">
        <f t="shared" ref="C429:C492" si="117">C428+1</f>
        <v>323</v>
      </c>
      <c r="D429" s="40">
        <f t="shared" si="112"/>
        <v>26.916666666666668</v>
      </c>
      <c r="E429" s="2">
        <f t="shared" si="113"/>
        <v>153611.61725505569</v>
      </c>
      <c r="F429" s="2">
        <f t="shared" ref="F429:F492" si="118">F428</f>
        <v>870.05000000000007</v>
      </c>
      <c r="G429" s="2">
        <f t="shared" ref="G429:G492" si="119">E429*$C$30/12</f>
        <v>384.02904313763923</v>
      </c>
      <c r="H429" s="2">
        <f t="shared" ref="H429:H492" si="120">F429-G429</f>
        <v>486.02095686236083</v>
      </c>
      <c r="I429" s="2">
        <f t="shared" si="106"/>
        <v>153125.59629819333</v>
      </c>
      <c r="J429" s="2"/>
      <c r="K429" s="2">
        <f>K428*(1+$C$44*IF(ISERROR(VLOOKUP(C429/12,#REF!,1,FALSE)),0,1))</f>
        <v>259000</v>
      </c>
      <c r="L429" s="2">
        <f>L428*(1+$C$44*IF(ISERROR(VLOOKUP(C429/12,#REF!,1,FALSE)),0,1))</f>
        <v>857.11999999999989</v>
      </c>
      <c r="M429" s="2">
        <f t="shared" si="107"/>
        <v>-12.930000000000177</v>
      </c>
      <c r="N429" s="2">
        <f t="shared" si="108"/>
        <v>112.64929019569399</v>
      </c>
      <c r="O429" s="2">
        <f>IF(ISERROR(VLOOKUP(C429/12,#REF!,1,FALSE)),0,1)*SUM(N418:N429)*$C$66</f>
        <v>0</v>
      </c>
      <c r="P429" s="2">
        <f t="shared" si="109"/>
        <v>0</v>
      </c>
      <c r="Q429" s="2">
        <f t="shared" si="114"/>
        <v>-53981.433177731298</v>
      </c>
      <c r="R429" s="2">
        <f t="shared" si="110"/>
        <v>51892.970524075383</v>
      </c>
      <c r="S429" s="2">
        <f t="shared" si="115"/>
        <v>21892.970524075383</v>
      </c>
      <c r="T429" s="7">
        <f t="shared" si="111"/>
        <v>0.20035895955241462</v>
      </c>
      <c r="U429" s="7">
        <f t="shared" si="116"/>
        <v>2.056726145751786E-2</v>
      </c>
    </row>
    <row r="430" spans="2:21" x14ac:dyDescent="0.3">
      <c r="B430" s="2" t="str">
        <f t="shared" si="105"/>
        <v/>
      </c>
      <c r="C430" s="4">
        <f t="shared" si="117"/>
        <v>324</v>
      </c>
      <c r="D430" s="40">
        <f t="shared" si="112"/>
        <v>27</v>
      </c>
      <c r="E430" s="2">
        <f t="shared" si="113"/>
        <v>153125.59629819333</v>
      </c>
      <c r="F430" s="2">
        <f t="shared" si="118"/>
        <v>870.05000000000007</v>
      </c>
      <c r="G430" s="2">
        <f t="shared" si="119"/>
        <v>382.8139907454833</v>
      </c>
      <c r="H430" s="2">
        <f t="shared" si="120"/>
        <v>487.23600925451677</v>
      </c>
      <c r="I430" s="2">
        <f t="shared" si="106"/>
        <v>152638.3602889388</v>
      </c>
      <c r="J430" s="2"/>
      <c r="K430" s="2">
        <f>K429*(1+$C$44*IF(ISERROR(VLOOKUP(C430/12,#REF!,1,FALSE)),0,1))</f>
        <v>259000</v>
      </c>
      <c r="L430" s="2">
        <f>L429*(1+$C$44*IF(ISERROR(VLOOKUP(C430/12,#REF!,1,FALSE)),0,1))</f>
        <v>857.11999999999989</v>
      </c>
      <c r="M430" s="2">
        <f t="shared" si="107"/>
        <v>-12.930000000000177</v>
      </c>
      <c r="N430" s="2">
        <f t="shared" si="108"/>
        <v>113.86434258784993</v>
      </c>
      <c r="O430" s="2">
        <f>IF(ISERROR(VLOOKUP(C430/12,#REF!,1,FALSE)),0,1)*SUM(N419:N430)*$C$66</f>
        <v>0</v>
      </c>
      <c r="P430" s="2">
        <f t="shared" si="109"/>
        <v>0</v>
      </c>
      <c r="Q430" s="2">
        <f t="shared" si="114"/>
        <v>-54039.347705379405</v>
      </c>
      <c r="R430" s="2">
        <f t="shared" si="110"/>
        <v>52322.292005681782</v>
      </c>
      <c r="S430" s="2">
        <f t="shared" si="115"/>
        <v>22322.292005681782</v>
      </c>
      <c r="T430" s="7">
        <f t="shared" si="111"/>
        <v>0.2020165714505088</v>
      </c>
      <c r="U430" s="7">
        <f t="shared" si="116"/>
        <v>2.0814594691718202E-2</v>
      </c>
    </row>
    <row r="431" spans="2:21" x14ac:dyDescent="0.3">
      <c r="B431" s="2" t="str">
        <f t="shared" si="105"/>
        <v/>
      </c>
      <c r="C431" s="4">
        <f t="shared" si="117"/>
        <v>325</v>
      </c>
      <c r="D431" s="40">
        <f t="shared" si="112"/>
        <v>27.083333333333332</v>
      </c>
      <c r="E431" s="2">
        <f t="shared" si="113"/>
        <v>152638.3602889388</v>
      </c>
      <c r="F431" s="2">
        <f t="shared" si="118"/>
        <v>870.05000000000007</v>
      </c>
      <c r="G431" s="2">
        <f t="shared" si="119"/>
        <v>381.59590072234693</v>
      </c>
      <c r="H431" s="2">
        <f t="shared" si="120"/>
        <v>488.45409927765314</v>
      </c>
      <c r="I431" s="2">
        <f t="shared" si="106"/>
        <v>152149.90618966115</v>
      </c>
      <c r="J431" s="2"/>
      <c r="K431" s="2">
        <f>K430*(1+$C$44*IF(ISERROR(VLOOKUP(C431/12,#REF!,1,FALSE)),0,1))</f>
        <v>259000</v>
      </c>
      <c r="L431" s="2">
        <f>L430*(1+$C$44*IF(ISERROR(VLOOKUP(C431/12,#REF!,1,FALSE)),0,1))</f>
        <v>857.11999999999989</v>
      </c>
      <c r="M431" s="2">
        <f t="shared" si="107"/>
        <v>-12.930000000000177</v>
      </c>
      <c r="N431" s="2">
        <f t="shared" si="108"/>
        <v>115.0824326109863</v>
      </c>
      <c r="O431" s="2">
        <f>IF(ISERROR(VLOOKUP(C431/12,#REF!,1,FALSE)),0,1)*SUM(N420:N431)*$C$66</f>
        <v>0</v>
      </c>
      <c r="P431" s="2">
        <f t="shared" si="109"/>
        <v>0</v>
      </c>
      <c r="Q431" s="2">
        <f t="shared" si="114"/>
        <v>-54097.310495133883</v>
      </c>
      <c r="R431" s="2">
        <f t="shared" si="110"/>
        <v>52752.783315204957</v>
      </c>
      <c r="S431" s="2">
        <f t="shared" si="115"/>
        <v>22752.783315204957</v>
      </c>
      <c r="T431" s="7">
        <f t="shared" si="111"/>
        <v>0.20367870005870639</v>
      </c>
      <c r="U431" s="7">
        <f t="shared" si="116"/>
        <v>2.1058762938082953E-2</v>
      </c>
    </row>
    <row r="432" spans="2:21" x14ac:dyDescent="0.3">
      <c r="B432" s="2" t="str">
        <f t="shared" si="105"/>
        <v/>
      </c>
      <c r="C432" s="4">
        <f t="shared" si="117"/>
        <v>326</v>
      </c>
      <c r="D432" s="40">
        <f t="shared" si="112"/>
        <v>27.166666666666668</v>
      </c>
      <c r="E432" s="2">
        <f t="shared" si="113"/>
        <v>152149.90618966115</v>
      </c>
      <c r="F432" s="2">
        <f t="shared" si="118"/>
        <v>870.05000000000007</v>
      </c>
      <c r="G432" s="2">
        <f t="shared" si="119"/>
        <v>380.37476547415287</v>
      </c>
      <c r="H432" s="2">
        <f t="shared" si="120"/>
        <v>489.6752345258472</v>
      </c>
      <c r="I432" s="2">
        <f t="shared" si="106"/>
        <v>151660.23095513531</v>
      </c>
      <c r="J432" s="2"/>
      <c r="K432" s="2">
        <f>K431*(1+$C$44*IF(ISERROR(VLOOKUP(C432/12,#REF!,1,FALSE)),0,1))</f>
        <v>259000</v>
      </c>
      <c r="L432" s="2">
        <f>L431*(1+$C$44*IF(ISERROR(VLOOKUP(C432/12,#REF!,1,FALSE)),0,1))</f>
        <v>857.11999999999989</v>
      </c>
      <c r="M432" s="2">
        <f t="shared" si="107"/>
        <v>-12.930000000000177</v>
      </c>
      <c r="N432" s="2">
        <f t="shared" si="108"/>
        <v>116.30356785918036</v>
      </c>
      <c r="O432" s="2">
        <f>IF(ISERROR(VLOOKUP(C432/12,#REF!,1,FALSE)),0,1)*SUM(N421:N432)*$C$66</f>
        <v>0</v>
      </c>
      <c r="P432" s="2">
        <f t="shared" si="109"/>
        <v>0</v>
      </c>
      <c r="Q432" s="2">
        <f t="shared" si="114"/>
        <v>-54155.321587213155</v>
      </c>
      <c r="R432" s="2">
        <f t="shared" si="110"/>
        <v>53184.447457651549</v>
      </c>
      <c r="S432" s="2">
        <f t="shared" si="115"/>
        <v>23184.447457651549</v>
      </c>
      <c r="T432" s="7">
        <f t="shared" si="111"/>
        <v>0.20534535697934961</v>
      </c>
      <c r="U432" s="7">
        <f t="shared" si="116"/>
        <v>2.1299816494530388E-2</v>
      </c>
    </row>
    <row r="433" spans="2:21" x14ac:dyDescent="0.3">
      <c r="B433" s="2" t="str">
        <f t="shared" si="105"/>
        <v/>
      </c>
      <c r="C433" s="4">
        <f t="shared" si="117"/>
        <v>327</v>
      </c>
      <c r="D433" s="40">
        <f t="shared" si="112"/>
        <v>27.25</v>
      </c>
      <c r="E433" s="2">
        <f t="shared" si="113"/>
        <v>151660.23095513531</v>
      </c>
      <c r="F433" s="2">
        <f t="shared" si="118"/>
        <v>870.05000000000007</v>
      </c>
      <c r="G433" s="2">
        <f t="shared" si="119"/>
        <v>379.15057738783827</v>
      </c>
      <c r="H433" s="2">
        <f t="shared" si="120"/>
        <v>490.8994226121618</v>
      </c>
      <c r="I433" s="2">
        <f t="shared" si="106"/>
        <v>151169.33153252315</v>
      </c>
      <c r="J433" s="2"/>
      <c r="K433" s="2">
        <f>K432*(1+$C$44*IF(ISERROR(VLOOKUP(C433/12,#REF!,1,FALSE)),0,1))</f>
        <v>259000</v>
      </c>
      <c r="L433" s="2">
        <f>L432*(1+$C$44*IF(ISERROR(VLOOKUP(C433/12,#REF!,1,FALSE)),0,1))</f>
        <v>857.11999999999989</v>
      </c>
      <c r="M433" s="2">
        <f t="shared" si="107"/>
        <v>-12.930000000000177</v>
      </c>
      <c r="N433" s="2">
        <f t="shared" si="108"/>
        <v>117.52775594549496</v>
      </c>
      <c r="O433" s="2">
        <f>IF(ISERROR(VLOOKUP(C433/12,#REF!,1,FALSE)),0,1)*SUM(N422:N433)*$C$66</f>
        <v>0</v>
      </c>
      <c r="P433" s="2">
        <f t="shared" si="109"/>
        <v>0</v>
      </c>
      <c r="Q433" s="2">
        <f t="shared" si="114"/>
        <v>-54213.381021869158</v>
      </c>
      <c r="R433" s="2">
        <f t="shared" si="110"/>
        <v>53617.287445607682</v>
      </c>
      <c r="S433" s="2">
        <f t="shared" si="115"/>
        <v>23617.287445607682</v>
      </c>
      <c r="T433" s="7">
        <f t="shared" si="111"/>
        <v>0.2070165538440451</v>
      </c>
      <c r="U433" s="7">
        <f t="shared" si="116"/>
        <v>2.1537804638656954E-2</v>
      </c>
    </row>
    <row r="434" spans="2:21" x14ac:dyDescent="0.3">
      <c r="B434" s="2" t="str">
        <f t="shared" si="105"/>
        <v/>
      </c>
      <c r="C434" s="4">
        <f t="shared" si="117"/>
        <v>328</v>
      </c>
      <c r="D434" s="40">
        <f t="shared" si="112"/>
        <v>27.333333333333332</v>
      </c>
      <c r="E434" s="2">
        <f t="shared" si="113"/>
        <v>151169.33153252315</v>
      </c>
      <c r="F434" s="2">
        <f t="shared" si="118"/>
        <v>870.05000000000007</v>
      </c>
      <c r="G434" s="2">
        <f t="shared" si="119"/>
        <v>377.92332883130786</v>
      </c>
      <c r="H434" s="2">
        <f t="shared" si="120"/>
        <v>492.12667116869221</v>
      </c>
      <c r="I434" s="2">
        <f t="shared" si="106"/>
        <v>150677.20486135446</v>
      </c>
      <c r="J434" s="2"/>
      <c r="K434" s="2">
        <f>K433*(1+$C$44*IF(ISERROR(VLOOKUP(C434/12,#REF!,1,FALSE)),0,1))</f>
        <v>259000</v>
      </c>
      <c r="L434" s="2">
        <f>L433*(1+$C$44*IF(ISERROR(VLOOKUP(C434/12,#REF!,1,FALSE)),0,1))</f>
        <v>857.11999999999989</v>
      </c>
      <c r="M434" s="2">
        <f t="shared" si="107"/>
        <v>-12.930000000000177</v>
      </c>
      <c r="N434" s="2">
        <f t="shared" si="108"/>
        <v>118.75500450202537</v>
      </c>
      <c r="O434" s="2">
        <f>IF(ISERROR(VLOOKUP(C434/12,#REF!,1,FALSE)),0,1)*SUM(N423:N434)*$C$66</f>
        <v>0</v>
      </c>
      <c r="P434" s="2">
        <f t="shared" si="109"/>
        <v>0</v>
      </c>
      <c r="Q434" s="2">
        <f t="shared" si="114"/>
        <v>-54271.488839387377</v>
      </c>
      <c r="R434" s="2">
        <f t="shared" si="110"/>
        <v>54051.306299258169</v>
      </c>
      <c r="S434" s="2">
        <f t="shared" si="115"/>
        <v>24051.306299258169</v>
      </c>
      <c r="T434" s="7">
        <f t="shared" si="111"/>
        <v>0.20869230231373812</v>
      </c>
      <c r="U434" s="7">
        <f t="shared" si="116"/>
        <v>2.1772775653647214E-2</v>
      </c>
    </row>
    <row r="435" spans="2:21" x14ac:dyDescent="0.3">
      <c r="B435" s="2" t="str">
        <f t="shared" si="105"/>
        <v/>
      </c>
      <c r="C435" s="4">
        <f t="shared" si="117"/>
        <v>329</v>
      </c>
      <c r="D435" s="40">
        <f t="shared" si="112"/>
        <v>27.416666666666668</v>
      </c>
      <c r="E435" s="2">
        <f t="shared" si="113"/>
        <v>150677.20486135446</v>
      </c>
      <c r="F435" s="2">
        <f t="shared" si="118"/>
        <v>870.05000000000007</v>
      </c>
      <c r="G435" s="2">
        <f t="shared" si="119"/>
        <v>376.69301215338618</v>
      </c>
      <c r="H435" s="2">
        <f t="shared" si="120"/>
        <v>493.35698784661389</v>
      </c>
      <c r="I435" s="2">
        <f t="shared" si="106"/>
        <v>150183.84787350785</v>
      </c>
      <c r="J435" s="2"/>
      <c r="K435" s="2">
        <f>K434*(1+$C$44*IF(ISERROR(VLOOKUP(C435/12,#REF!,1,FALSE)),0,1))</f>
        <v>259000</v>
      </c>
      <c r="L435" s="2">
        <f>L434*(1+$C$44*IF(ISERROR(VLOOKUP(C435/12,#REF!,1,FALSE)),0,1))</f>
        <v>857.11999999999989</v>
      </c>
      <c r="M435" s="2">
        <f t="shared" si="107"/>
        <v>-12.930000000000177</v>
      </c>
      <c r="N435" s="2">
        <f t="shared" si="108"/>
        <v>119.98532117994705</v>
      </c>
      <c r="O435" s="2">
        <f>IF(ISERROR(VLOOKUP(C435/12,#REF!,1,FALSE)),0,1)*SUM(N424:N435)*$C$66</f>
        <v>0</v>
      </c>
      <c r="P435" s="2">
        <f t="shared" si="109"/>
        <v>0</v>
      </c>
      <c r="Q435" s="2">
        <f t="shared" si="114"/>
        <v>-54329.645080086862</v>
      </c>
      <c r="R435" s="2">
        <f t="shared" si="110"/>
        <v>54486.507046405284</v>
      </c>
      <c r="S435" s="2">
        <f t="shared" si="115"/>
        <v>24486.507046405284</v>
      </c>
      <c r="T435" s="7">
        <f t="shared" si="111"/>
        <v>0.21037261407878488</v>
      </c>
      <c r="U435" s="7">
        <f t="shared" si="116"/>
        <v>2.2004776853382646E-2</v>
      </c>
    </row>
    <row r="436" spans="2:21" x14ac:dyDescent="0.3">
      <c r="B436" s="2" t="str">
        <f t="shared" si="105"/>
        <v/>
      </c>
      <c r="C436" s="4">
        <f t="shared" si="117"/>
        <v>330</v>
      </c>
      <c r="D436" s="40">
        <f t="shared" si="112"/>
        <v>27.5</v>
      </c>
      <c r="E436" s="2">
        <f t="shared" si="113"/>
        <v>150183.84787350785</v>
      </c>
      <c r="F436" s="2">
        <f t="shared" si="118"/>
        <v>870.05000000000007</v>
      </c>
      <c r="G436" s="2">
        <f t="shared" si="119"/>
        <v>375.45961968376963</v>
      </c>
      <c r="H436" s="2">
        <f t="shared" si="120"/>
        <v>494.59038031623044</v>
      </c>
      <c r="I436" s="2">
        <f t="shared" si="106"/>
        <v>149689.25749319163</v>
      </c>
      <c r="J436" s="2"/>
      <c r="K436" s="2">
        <f>K435*(1+$C$44*IF(ISERROR(VLOOKUP(C436/12,#REF!,1,FALSE)),0,1))</f>
        <v>259000</v>
      </c>
      <c r="L436" s="2">
        <f>L435*(1+$C$44*IF(ISERROR(VLOOKUP(C436/12,#REF!,1,FALSE)),0,1))</f>
        <v>857.11999999999989</v>
      </c>
      <c r="M436" s="2">
        <f t="shared" si="107"/>
        <v>-12.930000000000177</v>
      </c>
      <c r="N436" s="2">
        <f t="shared" si="108"/>
        <v>121.2187136495636</v>
      </c>
      <c r="O436" s="2">
        <f>IF(ISERROR(VLOOKUP(C436/12,#REF!,1,FALSE)),0,1)*SUM(N425:N436)*$C$66</f>
        <v>0</v>
      </c>
      <c r="P436" s="2">
        <f t="shared" si="109"/>
        <v>0</v>
      </c>
      <c r="Q436" s="2">
        <f t="shared" si="114"/>
        <v>-54387.849784320264</v>
      </c>
      <c r="R436" s="2">
        <f t="shared" si="110"/>
        <v>54922.89272248809</v>
      </c>
      <c r="S436" s="2">
        <f t="shared" si="115"/>
        <v>24922.89272248809</v>
      </c>
      <c r="T436" s="7">
        <f t="shared" si="111"/>
        <v>0.21205750085902739</v>
      </c>
      <c r="U436" s="7">
        <f t="shared" si="116"/>
        <v>2.2233854606773962E-2</v>
      </c>
    </row>
    <row r="437" spans="2:21" x14ac:dyDescent="0.3">
      <c r="B437" s="2" t="str">
        <f t="shared" si="105"/>
        <v/>
      </c>
      <c r="C437" s="4">
        <f t="shared" si="117"/>
        <v>331</v>
      </c>
      <c r="D437" s="40">
        <f t="shared" si="112"/>
        <v>27.583333333333332</v>
      </c>
      <c r="E437" s="2">
        <f t="shared" si="113"/>
        <v>149689.25749319163</v>
      </c>
      <c r="F437" s="2">
        <f t="shared" si="118"/>
        <v>870.05000000000007</v>
      </c>
      <c r="G437" s="2">
        <f t="shared" si="119"/>
        <v>374.22314373297905</v>
      </c>
      <c r="H437" s="2">
        <f t="shared" si="120"/>
        <v>495.82685626702101</v>
      </c>
      <c r="I437" s="2">
        <f t="shared" si="106"/>
        <v>149193.4306369246</v>
      </c>
      <c r="J437" s="2"/>
      <c r="K437" s="2">
        <f>K436*(1+$C$44*IF(ISERROR(VLOOKUP(C437/12,#REF!,1,FALSE)),0,1))</f>
        <v>259000</v>
      </c>
      <c r="L437" s="2">
        <f>L436*(1+$C$44*IF(ISERROR(VLOOKUP(C437/12,#REF!,1,FALSE)),0,1))</f>
        <v>857.11999999999989</v>
      </c>
      <c r="M437" s="2">
        <f t="shared" si="107"/>
        <v>-12.930000000000177</v>
      </c>
      <c r="N437" s="2">
        <f t="shared" si="108"/>
        <v>122.45518960035417</v>
      </c>
      <c r="O437" s="2">
        <f>IF(ISERROR(VLOOKUP(C437/12,#REF!,1,FALSE)),0,1)*SUM(N426:N437)*$C$66</f>
        <v>0</v>
      </c>
      <c r="P437" s="2">
        <f t="shared" si="109"/>
        <v>0</v>
      </c>
      <c r="Q437" s="2">
        <f t="shared" si="114"/>
        <v>-54446.102992473861</v>
      </c>
      <c r="R437" s="2">
        <f t="shared" si="110"/>
        <v>55360.466370601527</v>
      </c>
      <c r="S437" s="2">
        <f t="shared" si="115"/>
        <v>25360.466370601527</v>
      </c>
      <c r="T437" s="7">
        <f t="shared" si="111"/>
        <v>0.21374697440386689</v>
      </c>
      <c r="U437" s="7">
        <f t="shared" si="116"/>
        <v>2.2460054361348902E-2</v>
      </c>
    </row>
    <row r="438" spans="2:21" x14ac:dyDescent="0.3">
      <c r="B438" s="2" t="str">
        <f t="shared" si="105"/>
        <v/>
      </c>
      <c r="C438" s="4">
        <f t="shared" si="117"/>
        <v>332</v>
      </c>
      <c r="D438" s="40">
        <f t="shared" si="112"/>
        <v>27.666666666666668</v>
      </c>
      <c r="E438" s="2">
        <f t="shared" si="113"/>
        <v>149193.4306369246</v>
      </c>
      <c r="F438" s="2">
        <f t="shared" si="118"/>
        <v>870.05000000000007</v>
      </c>
      <c r="G438" s="2">
        <f t="shared" si="119"/>
        <v>372.98357659231146</v>
      </c>
      <c r="H438" s="2">
        <f t="shared" si="120"/>
        <v>497.0664234076886</v>
      </c>
      <c r="I438" s="2">
        <f t="shared" si="106"/>
        <v>148696.36421351691</v>
      </c>
      <c r="J438" s="2"/>
      <c r="K438" s="2">
        <f>K437*(1+$C$44*IF(ISERROR(VLOOKUP(C438/12,#REF!,1,FALSE)),0,1))</f>
        <v>259000</v>
      </c>
      <c r="L438" s="2">
        <f>L437*(1+$C$44*IF(ISERROR(VLOOKUP(C438/12,#REF!,1,FALSE)),0,1))</f>
        <v>857.11999999999989</v>
      </c>
      <c r="M438" s="2">
        <f t="shared" si="107"/>
        <v>-12.930000000000177</v>
      </c>
      <c r="N438" s="2">
        <f t="shared" si="108"/>
        <v>123.69475674102176</v>
      </c>
      <c r="O438" s="2">
        <f>IF(ISERROR(VLOOKUP(C438/12,#REF!,1,FALSE)),0,1)*SUM(N427:N438)*$C$66</f>
        <v>0</v>
      </c>
      <c r="P438" s="2">
        <f t="shared" si="109"/>
        <v>0</v>
      </c>
      <c r="Q438" s="2">
        <f t="shared" si="114"/>
        <v>-54504.404744967585</v>
      </c>
      <c r="R438" s="2">
        <f t="shared" si="110"/>
        <v>55799.231041515508</v>
      </c>
      <c r="S438" s="2">
        <f t="shared" si="115"/>
        <v>25799.231041515508</v>
      </c>
      <c r="T438" s="7">
        <f t="shared" si="111"/>
        <v>0.21544104649233786</v>
      </c>
      <c r="U438" s="7">
        <f t="shared" si="116"/>
        <v>2.2683420666120835E-2</v>
      </c>
    </row>
    <row r="439" spans="2:21" x14ac:dyDescent="0.3">
      <c r="B439" s="2" t="str">
        <f t="shared" si="105"/>
        <v/>
      </c>
      <c r="C439" s="4">
        <f t="shared" si="117"/>
        <v>333</v>
      </c>
      <c r="D439" s="40">
        <f t="shared" si="112"/>
        <v>27.75</v>
      </c>
      <c r="E439" s="2">
        <f t="shared" si="113"/>
        <v>148696.36421351691</v>
      </c>
      <c r="F439" s="2">
        <f t="shared" si="118"/>
        <v>870.05000000000007</v>
      </c>
      <c r="G439" s="2">
        <f t="shared" si="119"/>
        <v>371.74091053379226</v>
      </c>
      <c r="H439" s="2">
        <f t="shared" si="120"/>
        <v>498.30908946620781</v>
      </c>
      <c r="I439" s="2">
        <f t="shared" si="106"/>
        <v>148198.0551240507</v>
      </c>
      <c r="J439" s="2"/>
      <c r="K439" s="2">
        <f>K438*(1+$C$44*IF(ISERROR(VLOOKUP(C439/12,#REF!,1,FALSE)),0,1))</f>
        <v>259000</v>
      </c>
      <c r="L439" s="2">
        <f>L438*(1+$C$44*IF(ISERROR(VLOOKUP(C439/12,#REF!,1,FALSE)),0,1))</f>
        <v>857.11999999999989</v>
      </c>
      <c r="M439" s="2">
        <f t="shared" si="107"/>
        <v>-12.930000000000177</v>
      </c>
      <c r="N439" s="2">
        <f t="shared" si="108"/>
        <v>124.93742279954097</v>
      </c>
      <c r="O439" s="2">
        <f>IF(ISERROR(VLOOKUP(C439/12,#REF!,1,FALSE)),0,1)*SUM(N428:N439)*$C$66</f>
        <v>0</v>
      </c>
      <c r="P439" s="2">
        <f t="shared" si="109"/>
        <v>0</v>
      </c>
      <c r="Q439" s="2">
        <f t="shared" si="114"/>
        <v>-54562.755082255055</v>
      </c>
      <c r="R439" s="2">
        <f t="shared" si="110"/>
        <v>56239.189793694241</v>
      </c>
      <c r="S439" s="2">
        <f t="shared" si="115"/>
        <v>26239.189793694241</v>
      </c>
      <c r="T439" s="7">
        <f t="shared" si="111"/>
        <v>0.2171397289331824</v>
      </c>
      <c r="U439" s="7">
        <f t="shared" si="116"/>
        <v>2.2903997193765235E-2</v>
      </c>
    </row>
    <row r="440" spans="2:21" x14ac:dyDescent="0.3">
      <c r="B440" s="2" t="str">
        <f t="shared" si="105"/>
        <v/>
      </c>
      <c r="C440" s="4">
        <f t="shared" si="117"/>
        <v>334</v>
      </c>
      <c r="D440" s="40">
        <f t="shared" si="112"/>
        <v>27.833333333333332</v>
      </c>
      <c r="E440" s="2">
        <f t="shared" si="113"/>
        <v>148198.0551240507</v>
      </c>
      <c r="F440" s="2">
        <f t="shared" si="118"/>
        <v>870.05000000000007</v>
      </c>
      <c r="G440" s="2">
        <f t="shared" si="119"/>
        <v>370.49513781012678</v>
      </c>
      <c r="H440" s="2">
        <f t="shared" si="120"/>
        <v>499.55486218987329</v>
      </c>
      <c r="I440" s="2">
        <f t="shared" si="106"/>
        <v>147698.50026186084</v>
      </c>
      <c r="J440" s="2"/>
      <c r="K440" s="2">
        <f>K439*(1+$C$44*IF(ISERROR(VLOOKUP(C440/12,#REF!,1,FALSE)),0,1))</f>
        <v>259000</v>
      </c>
      <c r="L440" s="2">
        <f>L439*(1+$C$44*IF(ISERROR(VLOOKUP(C440/12,#REF!,1,FALSE)),0,1))</f>
        <v>857.11999999999989</v>
      </c>
      <c r="M440" s="2">
        <f t="shared" si="107"/>
        <v>-12.930000000000177</v>
      </c>
      <c r="N440" s="2">
        <f t="shared" si="108"/>
        <v>126.18319552320645</v>
      </c>
      <c r="O440" s="2">
        <f>IF(ISERROR(VLOOKUP(C440/12,#REF!,1,FALSE)),0,1)*SUM(N429:N440)*$C$66</f>
        <v>0</v>
      </c>
      <c r="P440" s="2">
        <f t="shared" si="109"/>
        <v>0</v>
      </c>
      <c r="Q440" s="2">
        <f t="shared" si="114"/>
        <v>-54621.154044823597</v>
      </c>
      <c r="R440" s="2">
        <f t="shared" si="110"/>
        <v>56680.345693315554</v>
      </c>
      <c r="S440" s="2">
        <f t="shared" si="115"/>
        <v>26680.345693315554</v>
      </c>
      <c r="T440" s="7">
        <f t="shared" si="111"/>
        <v>0.21884303356492493</v>
      </c>
      <c r="U440" s="7">
        <f t="shared" si="116"/>
        <v>2.3121826762128705E-2</v>
      </c>
    </row>
    <row r="441" spans="2:21" x14ac:dyDescent="0.3">
      <c r="B441" s="2" t="str">
        <f t="shared" si="105"/>
        <v/>
      </c>
      <c r="C441" s="4">
        <f t="shared" si="117"/>
        <v>335</v>
      </c>
      <c r="D441" s="40">
        <f t="shared" si="112"/>
        <v>27.916666666666668</v>
      </c>
      <c r="E441" s="2">
        <f t="shared" si="113"/>
        <v>147698.50026186084</v>
      </c>
      <c r="F441" s="2">
        <f t="shared" si="118"/>
        <v>870.05000000000007</v>
      </c>
      <c r="G441" s="2">
        <f t="shared" si="119"/>
        <v>369.2462506546521</v>
      </c>
      <c r="H441" s="2">
        <f t="shared" si="120"/>
        <v>500.80374934534797</v>
      </c>
      <c r="I441" s="2">
        <f t="shared" si="106"/>
        <v>147197.69651251548</v>
      </c>
      <c r="J441" s="2"/>
      <c r="K441" s="2">
        <f>K440*(1+$C$44*IF(ISERROR(VLOOKUP(C441/12,#REF!,1,FALSE)),0,1))</f>
        <v>259000</v>
      </c>
      <c r="L441" s="2">
        <f>L440*(1+$C$44*IF(ISERROR(VLOOKUP(C441/12,#REF!,1,FALSE)),0,1))</f>
        <v>857.11999999999989</v>
      </c>
      <c r="M441" s="2">
        <f t="shared" si="107"/>
        <v>-12.930000000000177</v>
      </c>
      <c r="N441" s="2">
        <f t="shared" si="108"/>
        <v>127.43208267868113</v>
      </c>
      <c r="O441" s="2">
        <f>IF(ISERROR(VLOOKUP(C441/12,#REF!,1,FALSE)),0,1)*SUM(N430:N441)*$C$66</f>
        <v>0</v>
      </c>
      <c r="P441" s="2">
        <f t="shared" si="109"/>
        <v>0</v>
      </c>
      <c r="Q441" s="2">
        <f t="shared" si="114"/>
        <v>-54679.60167319428</v>
      </c>
      <c r="R441" s="2">
        <f t="shared" si="110"/>
        <v>57122.701814290253</v>
      </c>
      <c r="S441" s="2">
        <f t="shared" si="115"/>
        <v>27122.701814290253</v>
      </c>
      <c r="T441" s="7">
        <f t="shared" si="111"/>
        <v>0.22055097225594691</v>
      </c>
      <c r="U441" s="7">
        <f t="shared" si="116"/>
        <v>2.3336951355094504E-2</v>
      </c>
    </row>
    <row r="442" spans="2:21" x14ac:dyDescent="0.3">
      <c r="B442" s="2" t="str">
        <f t="shared" si="105"/>
        <v/>
      </c>
      <c r="C442" s="4">
        <f t="shared" si="117"/>
        <v>336</v>
      </c>
      <c r="D442" s="40">
        <f t="shared" si="112"/>
        <v>28</v>
      </c>
      <c r="E442" s="2">
        <f t="shared" si="113"/>
        <v>147197.69651251548</v>
      </c>
      <c r="F442" s="2">
        <f t="shared" si="118"/>
        <v>870.05000000000007</v>
      </c>
      <c r="G442" s="2">
        <f t="shared" si="119"/>
        <v>367.99424128128868</v>
      </c>
      <c r="H442" s="2">
        <f t="shared" si="120"/>
        <v>502.05575871871139</v>
      </c>
      <c r="I442" s="2">
        <f t="shared" si="106"/>
        <v>146695.64075379676</v>
      </c>
      <c r="J442" s="2"/>
      <c r="K442" s="2">
        <f>K441*(1+$C$44*IF(ISERROR(VLOOKUP(C442/12,#REF!,1,FALSE)),0,1))</f>
        <v>259000</v>
      </c>
      <c r="L442" s="2">
        <f>L441*(1+$C$44*IF(ISERROR(VLOOKUP(C442/12,#REF!,1,FALSE)),0,1))</f>
        <v>857.11999999999989</v>
      </c>
      <c r="M442" s="2">
        <f t="shared" si="107"/>
        <v>-12.930000000000177</v>
      </c>
      <c r="N442" s="2">
        <f t="shared" si="108"/>
        <v>128.68409205204455</v>
      </c>
      <c r="O442" s="2">
        <f>IF(ISERROR(VLOOKUP(C442/12,#REF!,1,FALSE)),0,1)*SUM(N431:N442)*$C$66</f>
        <v>0</v>
      </c>
      <c r="P442" s="2">
        <f t="shared" si="109"/>
        <v>0</v>
      </c>
      <c r="Q442" s="2">
        <f t="shared" si="114"/>
        <v>-54738.098007921937</v>
      </c>
      <c r="R442" s="2">
        <f t="shared" si="110"/>
        <v>57566.261238281295</v>
      </c>
      <c r="S442" s="2">
        <f t="shared" si="115"/>
        <v>27566.261238281295</v>
      </c>
      <c r="T442" s="7">
        <f t="shared" si="111"/>
        <v>0.22226355690456098</v>
      </c>
      <c r="U442" s="7">
        <f t="shared" si="116"/>
        <v>2.354941214282702E-2</v>
      </c>
    </row>
    <row r="443" spans="2:21" x14ac:dyDescent="0.3">
      <c r="B443" s="2" t="str">
        <f t="shared" si="105"/>
        <v/>
      </c>
      <c r="C443" s="4">
        <f t="shared" si="117"/>
        <v>337</v>
      </c>
      <c r="D443" s="40">
        <f t="shared" si="112"/>
        <v>28.083333333333332</v>
      </c>
      <c r="E443" s="2">
        <f t="shared" si="113"/>
        <v>146695.64075379676</v>
      </c>
      <c r="F443" s="2">
        <f t="shared" si="118"/>
        <v>870.05000000000007</v>
      </c>
      <c r="G443" s="2">
        <f t="shared" si="119"/>
        <v>366.7391018844919</v>
      </c>
      <c r="H443" s="2">
        <f t="shared" si="120"/>
        <v>503.31089811550817</v>
      </c>
      <c r="I443" s="2">
        <f t="shared" si="106"/>
        <v>146192.32985568125</v>
      </c>
      <c r="J443" s="2"/>
      <c r="K443" s="2">
        <f>K442*(1+$C$44*IF(ISERROR(VLOOKUP(C443/12,#REF!,1,FALSE)),0,1))</f>
        <v>259000</v>
      </c>
      <c r="L443" s="2">
        <f>L442*(1+$C$44*IF(ISERROR(VLOOKUP(C443/12,#REF!,1,FALSE)),0,1))</f>
        <v>857.11999999999989</v>
      </c>
      <c r="M443" s="2">
        <f t="shared" si="107"/>
        <v>-12.930000000000177</v>
      </c>
      <c r="N443" s="2">
        <f t="shared" si="108"/>
        <v>129.93923144884133</v>
      </c>
      <c r="O443" s="2">
        <f>IF(ISERROR(VLOOKUP(C443/12,#REF!,1,FALSE)),0,1)*SUM(N432:N443)*$C$66</f>
        <v>0</v>
      </c>
      <c r="P443" s="2">
        <f t="shared" si="109"/>
        <v>0</v>
      </c>
      <c r="Q443" s="2">
        <f t="shared" si="114"/>
        <v>-54796.6430895952</v>
      </c>
      <c r="R443" s="2">
        <f t="shared" si="110"/>
        <v>58011.027054723556</v>
      </c>
      <c r="S443" s="2">
        <f t="shared" si="115"/>
        <v>28011.027054723556</v>
      </c>
      <c r="T443" s="7">
        <f t="shared" si="111"/>
        <v>0.22398079943908708</v>
      </c>
      <c r="U443" s="7">
        <f t="shared" si="116"/>
        <v>2.3759249501418278E-2</v>
      </c>
    </row>
    <row r="444" spans="2:21" x14ac:dyDescent="0.3">
      <c r="B444" s="2" t="str">
        <f t="shared" si="105"/>
        <v/>
      </c>
      <c r="C444" s="4">
        <f t="shared" si="117"/>
        <v>338</v>
      </c>
      <c r="D444" s="40">
        <f t="shared" si="112"/>
        <v>28.166666666666668</v>
      </c>
      <c r="E444" s="2">
        <f t="shared" si="113"/>
        <v>146192.32985568125</v>
      </c>
      <c r="F444" s="2">
        <f t="shared" si="118"/>
        <v>870.05000000000007</v>
      </c>
      <c r="G444" s="2">
        <f t="shared" si="119"/>
        <v>365.48082463920309</v>
      </c>
      <c r="H444" s="2">
        <f t="shared" si="120"/>
        <v>504.56917536079698</v>
      </c>
      <c r="I444" s="2">
        <f t="shared" si="106"/>
        <v>145687.76068032047</v>
      </c>
      <c r="J444" s="2"/>
      <c r="K444" s="2">
        <f>K443*(1+$C$44*IF(ISERROR(VLOOKUP(C444/12,#REF!,1,FALSE)),0,1))</f>
        <v>259000</v>
      </c>
      <c r="L444" s="2">
        <f>L443*(1+$C$44*IF(ISERROR(VLOOKUP(C444/12,#REF!,1,FALSE)),0,1))</f>
        <v>857.11999999999989</v>
      </c>
      <c r="M444" s="2">
        <f t="shared" si="107"/>
        <v>-12.930000000000177</v>
      </c>
      <c r="N444" s="2">
        <f t="shared" si="108"/>
        <v>131.19750869413014</v>
      </c>
      <c r="O444" s="2">
        <f>IF(ISERROR(VLOOKUP(C444/12,#REF!,1,FALSE)),0,1)*SUM(N433:N444)*$C$66</f>
        <v>0</v>
      </c>
      <c r="P444" s="2">
        <f t="shared" si="109"/>
        <v>0</v>
      </c>
      <c r="Q444" s="2">
        <f t="shared" si="114"/>
        <v>-54855.236958836525</v>
      </c>
      <c r="R444" s="2">
        <f t="shared" si="110"/>
        <v>58457.002360843006</v>
      </c>
      <c r="S444" s="2">
        <f t="shared" si="115"/>
        <v>28457.002360843006</v>
      </c>
      <c r="T444" s="7">
        <f t="shared" si="111"/>
        <v>0.22570271181792667</v>
      </c>
      <c r="U444" s="7">
        <f t="shared" si="116"/>
        <v>2.3966503031957131E-2</v>
      </c>
    </row>
    <row r="445" spans="2:21" x14ac:dyDescent="0.3">
      <c r="B445" s="2" t="str">
        <f t="shared" si="105"/>
        <v/>
      </c>
      <c r="C445" s="4">
        <f t="shared" si="117"/>
        <v>339</v>
      </c>
      <c r="D445" s="40">
        <f t="shared" si="112"/>
        <v>28.25</v>
      </c>
      <c r="E445" s="2">
        <f t="shared" si="113"/>
        <v>145687.76068032047</v>
      </c>
      <c r="F445" s="2">
        <f t="shared" si="118"/>
        <v>870.05000000000007</v>
      </c>
      <c r="G445" s="2">
        <f t="shared" si="119"/>
        <v>364.21940170080114</v>
      </c>
      <c r="H445" s="2">
        <f t="shared" si="120"/>
        <v>505.83059829919893</v>
      </c>
      <c r="I445" s="2">
        <f t="shared" si="106"/>
        <v>145181.93008202128</v>
      </c>
      <c r="J445" s="2"/>
      <c r="K445" s="2">
        <f>K444*(1+$C$44*IF(ISERROR(VLOOKUP(C445/12,#REF!,1,FALSE)),0,1))</f>
        <v>259000</v>
      </c>
      <c r="L445" s="2">
        <f>L444*(1+$C$44*IF(ISERROR(VLOOKUP(C445/12,#REF!,1,FALSE)),0,1))</f>
        <v>857.11999999999989</v>
      </c>
      <c r="M445" s="2">
        <f t="shared" si="107"/>
        <v>-12.930000000000177</v>
      </c>
      <c r="N445" s="2">
        <f t="shared" si="108"/>
        <v>132.45893163253209</v>
      </c>
      <c r="O445" s="2">
        <f>IF(ISERROR(VLOOKUP(C445/12,#REF!,1,FALSE)),0,1)*SUM(N434:N445)*$C$66</f>
        <v>0</v>
      </c>
      <c r="P445" s="2">
        <f t="shared" si="109"/>
        <v>0</v>
      </c>
      <c r="Q445" s="2">
        <f t="shared" si="114"/>
        <v>-54913.879656302219</v>
      </c>
      <c r="R445" s="2">
        <f t="shared" si="110"/>
        <v>58904.1902616765</v>
      </c>
      <c r="S445" s="2">
        <f t="shared" si="115"/>
        <v>28904.1902616765</v>
      </c>
      <c r="T445" s="7">
        <f t="shared" si="111"/>
        <v>0.22742930602963898</v>
      </c>
      <c r="U445" s="7">
        <f t="shared" si="116"/>
        <v>2.4171211579039786E-2</v>
      </c>
    </row>
    <row r="446" spans="2:21" x14ac:dyDescent="0.3">
      <c r="B446" s="2" t="str">
        <f t="shared" si="105"/>
        <v/>
      </c>
      <c r="C446" s="4">
        <f t="shared" si="117"/>
        <v>340</v>
      </c>
      <c r="D446" s="40">
        <f t="shared" si="112"/>
        <v>28.333333333333332</v>
      </c>
      <c r="E446" s="2">
        <f t="shared" si="113"/>
        <v>145181.93008202128</v>
      </c>
      <c r="F446" s="2">
        <f t="shared" si="118"/>
        <v>870.05000000000007</v>
      </c>
      <c r="G446" s="2">
        <f t="shared" si="119"/>
        <v>362.95482520505317</v>
      </c>
      <c r="H446" s="2">
        <f t="shared" si="120"/>
        <v>507.0951747949469</v>
      </c>
      <c r="I446" s="2">
        <f t="shared" si="106"/>
        <v>144674.83490722632</v>
      </c>
      <c r="J446" s="2"/>
      <c r="K446" s="2">
        <f>K445*(1+$C$44*IF(ISERROR(VLOOKUP(C446/12,#REF!,1,FALSE)),0,1))</f>
        <v>259000</v>
      </c>
      <c r="L446" s="2">
        <f>L445*(1+$C$44*IF(ISERROR(VLOOKUP(C446/12,#REF!,1,FALSE)),0,1))</f>
        <v>857.11999999999989</v>
      </c>
      <c r="M446" s="2">
        <f t="shared" si="107"/>
        <v>-12.930000000000177</v>
      </c>
      <c r="N446" s="2">
        <f t="shared" si="108"/>
        <v>133.72350812828006</v>
      </c>
      <c r="O446" s="2">
        <f>IF(ISERROR(VLOOKUP(C446/12,#REF!,1,FALSE)),0,1)*SUM(N435:N446)*$C$66</f>
        <v>0</v>
      </c>
      <c r="P446" s="2">
        <f t="shared" si="109"/>
        <v>0</v>
      </c>
      <c r="Q446" s="2">
        <f t="shared" si="114"/>
        <v>-54972.571222682469</v>
      </c>
      <c r="R446" s="2">
        <f t="shared" si="110"/>
        <v>59352.593870091194</v>
      </c>
      <c r="S446" s="2">
        <f t="shared" si="115"/>
        <v>29352.593870091194</v>
      </c>
      <c r="T446" s="7">
        <f t="shared" si="111"/>
        <v>0.2291605940930162</v>
      </c>
      <c r="U446" s="7">
        <f t="shared" si="116"/>
        <v>2.4373413248744979E-2</v>
      </c>
    </row>
    <row r="447" spans="2:21" x14ac:dyDescent="0.3">
      <c r="B447" s="2" t="str">
        <f t="shared" si="105"/>
        <v/>
      </c>
      <c r="C447" s="4">
        <f t="shared" si="117"/>
        <v>341</v>
      </c>
      <c r="D447" s="40">
        <f t="shared" si="112"/>
        <v>28.416666666666668</v>
      </c>
      <c r="E447" s="2">
        <f t="shared" si="113"/>
        <v>144674.83490722632</v>
      </c>
      <c r="F447" s="2">
        <f t="shared" si="118"/>
        <v>870.05000000000007</v>
      </c>
      <c r="G447" s="2">
        <f t="shared" si="119"/>
        <v>361.6870872680658</v>
      </c>
      <c r="H447" s="2">
        <f t="shared" si="120"/>
        <v>508.36291273193427</v>
      </c>
      <c r="I447" s="2">
        <f t="shared" si="106"/>
        <v>144166.47199449438</v>
      </c>
      <c r="J447" s="2"/>
      <c r="K447" s="2">
        <f>K446*(1+$C$44*IF(ISERROR(VLOOKUP(C447/12,#REF!,1,FALSE)),0,1))</f>
        <v>259000</v>
      </c>
      <c r="L447" s="2">
        <f>L446*(1+$C$44*IF(ISERROR(VLOOKUP(C447/12,#REF!,1,FALSE)),0,1))</f>
        <v>857.11999999999989</v>
      </c>
      <c r="M447" s="2">
        <f t="shared" si="107"/>
        <v>-12.930000000000177</v>
      </c>
      <c r="N447" s="2">
        <f t="shared" si="108"/>
        <v>134.99124606526743</v>
      </c>
      <c r="O447" s="2">
        <f>IF(ISERROR(VLOOKUP(C447/12,#REF!,1,FALSE)),0,1)*SUM(N436:N447)*$C$66</f>
        <v>0</v>
      </c>
      <c r="P447" s="2">
        <f t="shared" si="109"/>
        <v>0</v>
      </c>
      <c r="Q447" s="2">
        <f t="shared" si="114"/>
        <v>-55031.311698701364</v>
      </c>
      <c r="R447" s="2">
        <f t="shared" si="110"/>
        <v>59802.216306804272</v>
      </c>
      <c r="S447" s="2">
        <f t="shared" si="115"/>
        <v>29802.216306804272</v>
      </c>
      <c r="T447" s="7">
        <f t="shared" si="111"/>
        <v>0.23089658805715935</v>
      </c>
      <c r="U447" s="7">
        <f t="shared" si="116"/>
        <v>2.4573145426086684E-2</v>
      </c>
    </row>
    <row r="448" spans="2:21" x14ac:dyDescent="0.3">
      <c r="B448" s="2" t="str">
        <f t="shared" si="105"/>
        <v/>
      </c>
      <c r="C448" s="4">
        <f t="shared" si="117"/>
        <v>342</v>
      </c>
      <c r="D448" s="40">
        <f t="shared" si="112"/>
        <v>28.5</v>
      </c>
      <c r="E448" s="2">
        <f t="shared" si="113"/>
        <v>144166.47199449438</v>
      </c>
      <c r="F448" s="2">
        <f t="shared" si="118"/>
        <v>870.05000000000007</v>
      </c>
      <c r="G448" s="2">
        <f t="shared" si="119"/>
        <v>360.41617998623593</v>
      </c>
      <c r="H448" s="2">
        <f t="shared" si="120"/>
        <v>509.63382001376414</v>
      </c>
      <c r="I448" s="2">
        <f t="shared" si="106"/>
        <v>143656.83817448062</v>
      </c>
      <c r="J448" s="2"/>
      <c r="K448" s="2">
        <f>K447*(1+$C$44*IF(ISERROR(VLOOKUP(C448/12,#REF!,1,FALSE)),0,1))</f>
        <v>259000</v>
      </c>
      <c r="L448" s="2">
        <f>L447*(1+$C$44*IF(ISERROR(VLOOKUP(C448/12,#REF!,1,FALSE)),0,1))</f>
        <v>857.11999999999989</v>
      </c>
      <c r="M448" s="2">
        <f t="shared" si="107"/>
        <v>-12.930000000000177</v>
      </c>
      <c r="N448" s="2">
        <f t="shared" si="108"/>
        <v>136.2621533470973</v>
      </c>
      <c r="O448" s="2">
        <f>IF(ISERROR(VLOOKUP(C448/12,#REF!,1,FALSE)),0,1)*SUM(N437:N448)*$C$66</f>
        <v>0</v>
      </c>
      <c r="P448" s="2">
        <f t="shared" si="109"/>
        <v>0</v>
      </c>
      <c r="Q448" s="2">
        <f t="shared" si="114"/>
        <v>-55090.10112511694</v>
      </c>
      <c r="R448" s="2">
        <f t="shared" si="110"/>
        <v>60253.06070040245</v>
      </c>
      <c r="S448" s="2">
        <f t="shared" si="115"/>
        <v>30253.06070040245</v>
      </c>
      <c r="T448" s="7">
        <f t="shared" si="111"/>
        <v>0.23263730000155386</v>
      </c>
      <c r="U448" s="7">
        <f t="shared" si="116"/>
        <v>2.4770444791967883E-2</v>
      </c>
    </row>
    <row r="449" spans="2:21" x14ac:dyDescent="0.3">
      <c r="B449" s="2" t="str">
        <f t="shared" si="105"/>
        <v/>
      </c>
      <c r="C449" s="4">
        <f t="shared" si="117"/>
        <v>343</v>
      </c>
      <c r="D449" s="40">
        <f t="shared" si="112"/>
        <v>28.583333333333332</v>
      </c>
      <c r="E449" s="2">
        <f t="shared" si="113"/>
        <v>143656.83817448062</v>
      </c>
      <c r="F449" s="2">
        <f t="shared" si="118"/>
        <v>870.05000000000007</v>
      </c>
      <c r="G449" s="2">
        <f t="shared" si="119"/>
        <v>359.14209543620154</v>
      </c>
      <c r="H449" s="2">
        <f t="shared" si="120"/>
        <v>510.90790456379852</v>
      </c>
      <c r="I449" s="2">
        <f t="shared" si="106"/>
        <v>143145.93026991683</v>
      </c>
      <c r="J449" s="2"/>
      <c r="K449" s="2">
        <f>K448*(1+$C$44*IF(ISERROR(VLOOKUP(C449/12,#REF!,1,FALSE)),0,1))</f>
        <v>259000</v>
      </c>
      <c r="L449" s="2">
        <f>L448*(1+$C$44*IF(ISERROR(VLOOKUP(C449/12,#REF!,1,FALSE)),0,1))</f>
        <v>857.11999999999989</v>
      </c>
      <c r="M449" s="2">
        <f t="shared" si="107"/>
        <v>-12.930000000000177</v>
      </c>
      <c r="N449" s="2">
        <f t="shared" si="108"/>
        <v>137.53623789713168</v>
      </c>
      <c r="O449" s="2">
        <f>IF(ISERROR(VLOOKUP(C449/12,#REF!,1,FALSE)),0,1)*SUM(N438:N449)*$C$66</f>
        <v>0</v>
      </c>
      <c r="P449" s="2">
        <f t="shared" si="109"/>
        <v>0</v>
      </c>
      <c r="Q449" s="2">
        <f t="shared" si="114"/>
        <v>-55148.9395427212</v>
      </c>
      <c r="R449" s="2">
        <f t="shared" si="110"/>
        <v>60705.130187361967</v>
      </c>
      <c r="S449" s="2">
        <f t="shared" si="115"/>
        <v>30705.130187361967</v>
      </c>
      <c r="T449" s="7">
        <f t="shared" si="111"/>
        <v>0.23438274203614659</v>
      </c>
      <c r="U449" s="7">
        <f t="shared" si="116"/>
        <v>2.4965347339649169E-2</v>
      </c>
    </row>
    <row r="450" spans="2:21" x14ac:dyDescent="0.3">
      <c r="B450" s="2" t="str">
        <f t="shared" si="105"/>
        <v/>
      </c>
      <c r="C450" s="4">
        <f t="shared" si="117"/>
        <v>344</v>
      </c>
      <c r="D450" s="40">
        <f t="shared" si="112"/>
        <v>28.666666666666668</v>
      </c>
      <c r="E450" s="2">
        <f t="shared" si="113"/>
        <v>143145.93026991683</v>
      </c>
      <c r="F450" s="2">
        <f t="shared" si="118"/>
        <v>870.05000000000007</v>
      </c>
      <c r="G450" s="2">
        <f t="shared" si="119"/>
        <v>357.86482567479203</v>
      </c>
      <c r="H450" s="2">
        <f t="shared" si="120"/>
        <v>512.18517432520798</v>
      </c>
      <c r="I450" s="2">
        <f t="shared" si="106"/>
        <v>142633.74509559161</v>
      </c>
      <c r="J450" s="2"/>
      <c r="K450" s="2">
        <f>K449*(1+$C$44*IF(ISERROR(VLOOKUP(C450/12,#REF!,1,FALSE)),0,1))</f>
        <v>259000</v>
      </c>
      <c r="L450" s="2">
        <f>L449*(1+$C$44*IF(ISERROR(VLOOKUP(C450/12,#REF!,1,FALSE)),0,1))</f>
        <v>857.11999999999989</v>
      </c>
      <c r="M450" s="2">
        <f t="shared" si="107"/>
        <v>-12.930000000000177</v>
      </c>
      <c r="N450" s="2">
        <f t="shared" si="108"/>
        <v>138.8135076585412</v>
      </c>
      <c r="O450" s="2">
        <f>IF(ISERROR(VLOOKUP(C450/12,#REF!,1,FALSE)),0,1)*SUM(N439:N450)*$C$66</f>
        <v>0</v>
      </c>
      <c r="P450" s="2">
        <f t="shared" si="109"/>
        <v>0</v>
      </c>
      <c r="Q450" s="2">
        <f t="shared" si="114"/>
        <v>-55207.826992340131</v>
      </c>
      <c r="R450" s="2">
        <f t="shared" si="110"/>
        <v>61158.427912068262</v>
      </c>
      <c r="S450" s="2">
        <f t="shared" si="115"/>
        <v>31158.427912068262</v>
      </c>
      <c r="T450" s="7">
        <f t="shared" si="111"/>
        <v>0.23613292630142185</v>
      </c>
      <c r="U450" s="7">
        <f t="shared" si="116"/>
        <v>2.5157888390749283E-2</v>
      </c>
    </row>
    <row r="451" spans="2:21" x14ac:dyDescent="0.3">
      <c r="B451" s="2" t="str">
        <f t="shared" si="105"/>
        <v/>
      </c>
      <c r="C451" s="4">
        <f t="shared" si="117"/>
        <v>345</v>
      </c>
      <c r="D451" s="40">
        <f t="shared" si="112"/>
        <v>28.75</v>
      </c>
      <c r="E451" s="2">
        <f t="shared" si="113"/>
        <v>142633.74509559161</v>
      </c>
      <c r="F451" s="2">
        <f t="shared" si="118"/>
        <v>870.05000000000007</v>
      </c>
      <c r="G451" s="2">
        <f t="shared" si="119"/>
        <v>356.58436273897905</v>
      </c>
      <c r="H451" s="2">
        <f t="shared" si="120"/>
        <v>513.46563726102102</v>
      </c>
      <c r="I451" s="2">
        <f t="shared" si="106"/>
        <v>142120.27945833059</v>
      </c>
      <c r="J451" s="2"/>
      <c r="K451" s="2">
        <f>K450*(1+$C$44*IF(ISERROR(VLOOKUP(C451/12,#REF!,1,FALSE)),0,1))</f>
        <v>259000</v>
      </c>
      <c r="L451" s="2">
        <f>L450*(1+$C$44*IF(ISERROR(VLOOKUP(C451/12,#REF!,1,FALSE)),0,1))</f>
        <v>857.11999999999989</v>
      </c>
      <c r="M451" s="2">
        <f t="shared" si="107"/>
        <v>-12.930000000000177</v>
      </c>
      <c r="N451" s="2">
        <f t="shared" si="108"/>
        <v>140.09397059435418</v>
      </c>
      <c r="O451" s="2">
        <f>IF(ISERROR(VLOOKUP(C451/12,#REF!,1,FALSE)),0,1)*SUM(N440:N451)*$C$66</f>
        <v>0</v>
      </c>
      <c r="P451" s="2">
        <f t="shared" si="109"/>
        <v>0</v>
      </c>
      <c r="Q451" s="2">
        <f t="shared" si="114"/>
        <v>-55266.763514833743</v>
      </c>
      <c r="R451" s="2">
        <f t="shared" si="110"/>
        <v>61612.957026835647</v>
      </c>
      <c r="S451" s="2">
        <f t="shared" si="115"/>
        <v>31612.957026835647</v>
      </c>
      <c r="T451" s="7">
        <f t="shared" si="111"/>
        <v>0.23788786496847741</v>
      </c>
      <c r="U451" s="7">
        <f t="shared" si="116"/>
        <v>2.5348102610793344E-2</v>
      </c>
    </row>
    <row r="452" spans="2:21" x14ac:dyDescent="0.3">
      <c r="B452" s="2" t="str">
        <f t="shared" si="105"/>
        <v/>
      </c>
      <c r="C452" s="4">
        <f t="shared" si="117"/>
        <v>346</v>
      </c>
      <c r="D452" s="40">
        <f t="shared" si="112"/>
        <v>28.833333333333332</v>
      </c>
      <c r="E452" s="2">
        <f t="shared" si="113"/>
        <v>142120.27945833059</v>
      </c>
      <c r="F452" s="2">
        <f t="shared" si="118"/>
        <v>870.05000000000007</v>
      </c>
      <c r="G452" s="2">
        <f t="shared" si="119"/>
        <v>355.30069864582646</v>
      </c>
      <c r="H452" s="2">
        <f t="shared" si="120"/>
        <v>514.74930135417367</v>
      </c>
      <c r="I452" s="2">
        <f t="shared" si="106"/>
        <v>141605.53015697643</v>
      </c>
      <c r="J452" s="2"/>
      <c r="K452" s="2">
        <f>K451*(1+$C$44*IF(ISERROR(VLOOKUP(C452/12,#REF!,1,FALSE)),0,1))</f>
        <v>259000</v>
      </c>
      <c r="L452" s="2">
        <f>L451*(1+$C$44*IF(ISERROR(VLOOKUP(C452/12,#REF!,1,FALSE)),0,1))</f>
        <v>857.11999999999989</v>
      </c>
      <c r="M452" s="2">
        <f t="shared" si="107"/>
        <v>-12.930000000000177</v>
      </c>
      <c r="N452" s="2">
        <f t="shared" si="108"/>
        <v>141.37763468750677</v>
      </c>
      <c r="O452" s="2">
        <f>IF(ISERROR(VLOOKUP(C452/12,#REF!,1,FALSE)),0,1)*SUM(N441:N452)*$C$66</f>
        <v>0</v>
      </c>
      <c r="P452" s="2">
        <f t="shared" si="109"/>
        <v>0</v>
      </c>
      <c r="Q452" s="2">
        <f t="shared" si="114"/>
        <v>-55325.749151096097</v>
      </c>
      <c r="R452" s="2">
        <f t="shared" si="110"/>
        <v>62068.720691927476</v>
      </c>
      <c r="S452" s="2">
        <f t="shared" si="115"/>
        <v>32068.720691927476</v>
      </c>
      <c r="T452" s="7">
        <f t="shared" si="111"/>
        <v>0.23964757023910221</v>
      </c>
      <c r="U452" s="7">
        <f t="shared" si="116"/>
        <v>2.5536024024325643E-2</v>
      </c>
    </row>
    <row r="453" spans="2:21" x14ac:dyDescent="0.3">
      <c r="B453" s="2" t="str">
        <f t="shared" si="105"/>
        <v/>
      </c>
      <c r="C453" s="4">
        <f t="shared" si="117"/>
        <v>347</v>
      </c>
      <c r="D453" s="40">
        <f t="shared" si="112"/>
        <v>28.916666666666668</v>
      </c>
      <c r="E453" s="2">
        <f t="shared" si="113"/>
        <v>141605.53015697643</v>
      </c>
      <c r="F453" s="2">
        <f t="shared" si="118"/>
        <v>870.05000000000007</v>
      </c>
      <c r="G453" s="2">
        <f t="shared" si="119"/>
        <v>354.01382539244105</v>
      </c>
      <c r="H453" s="2">
        <f t="shared" si="120"/>
        <v>516.03617460755902</v>
      </c>
      <c r="I453" s="2">
        <f t="shared" si="106"/>
        <v>141089.49398236888</v>
      </c>
      <c r="J453" s="2"/>
      <c r="K453" s="2">
        <f>K452*(1+$C$44*IF(ISERROR(VLOOKUP(C453/12,#REF!,1,FALSE)),0,1))</f>
        <v>259000</v>
      </c>
      <c r="L453" s="2">
        <f>L452*(1+$C$44*IF(ISERROR(VLOOKUP(C453/12,#REF!,1,FALSE)),0,1))</f>
        <v>857.11999999999989</v>
      </c>
      <c r="M453" s="2">
        <f t="shared" si="107"/>
        <v>-12.930000000000177</v>
      </c>
      <c r="N453" s="2">
        <f t="shared" si="108"/>
        <v>142.66450794089218</v>
      </c>
      <c r="O453" s="2">
        <f>IF(ISERROR(VLOOKUP(C453/12,#REF!,1,FALSE)),0,1)*SUM(N442:N453)*$C$66</f>
        <v>0</v>
      </c>
      <c r="P453" s="2">
        <f t="shared" si="109"/>
        <v>0</v>
      </c>
      <c r="Q453" s="2">
        <f t="shared" si="114"/>
        <v>-55384.783942055343</v>
      </c>
      <c r="R453" s="2">
        <f t="shared" si="110"/>
        <v>62525.722075575788</v>
      </c>
      <c r="S453" s="2">
        <f t="shared" si="115"/>
        <v>32525.722075575788</v>
      </c>
      <c r="T453" s="7">
        <f t="shared" si="111"/>
        <v>0.24141205434585247</v>
      </c>
      <c r="U453" s="7">
        <f t="shared" si="116"/>
        <v>2.5721686029597901E-2</v>
      </c>
    </row>
    <row r="454" spans="2:21" x14ac:dyDescent="0.3">
      <c r="B454" s="2" t="str">
        <f t="shared" si="105"/>
        <v/>
      </c>
      <c r="C454" s="4">
        <f t="shared" si="117"/>
        <v>348</v>
      </c>
      <c r="D454" s="40">
        <f t="shared" si="112"/>
        <v>29</v>
      </c>
      <c r="E454" s="2">
        <f t="shared" si="113"/>
        <v>141089.49398236888</v>
      </c>
      <c r="F454" s="2">
        <f t="shared" si="118"/>
        <v>870.05000000000007</v>
      </c>
      <c r="G454" s="2">
        <f t="shared" si="119"/>
        <v>352.72373495592223</v>
      </c>
      <c r="H454" s="2">
        <f t="shared" si="120"/>
        <v>517.3262650440779</v>
      </c>
      <c r="I454" s="2">
        <f t="shared" si="106"/>
        <v>140572.1677173248</v>
      </c>
      <c r="J454" s="2"/>
      <c r="K454" s="2">
        <f>K453*(1+$C$44*IF(ISERROR(VLOOKUP(C454/12,#REF!,1,FALSE)),0,1))</f>
        <v>259000</v>
      </c>
      <c r="L454" s="2">
        <f>L453*(1+$C$44*IF(ISERROR(VLOOKUP(C454/12,#REF!,1,FALSE)),0,1))</f>
        <v>857.11999999999989</v>
      </c>
      <c r="M454" s="2">
        <f t="shared" si="107"/>
        <v>-12.930000000000177</v>
      </c>
      <c r="N454" s="2">
        <f t="shared" si="108"/>
        <v>143.954598377411</v>
      </c>
      <c r="O454" s="2">
        <f>IF(ISERROR(VLOOKUP(C454/12,#REF!,1,FALSE)),0,1)*SUM(N443:N454)*$C$66</f>
        <v>0</v>
      </c>
      <c r="P454" s="2">
        <f t="shared" si="109"/>
        <v>0</v>
      </c>
      <c r="Q454" s="2">
        <f t="shared" si="114"/>
        <v>-55443.867928673717</v>
      </c>
      <c r="R454" s="2">
        <f t="shared" si="110"/>
        <v>62983.96435400148</v>
      </c>
      <c r="S454" s="2">
        <f t="shared" si="115"/>
        <v>32983.96435400148</v>
      </c>
      <c r="T454" s="7">
        <f t="shared" si="111"/>
        <v>0.24318132955212926</v>
      </c>
      <c r="U454" s="7">
        <f t="shared" si="116"/>
        <v>2.5905121412851617E-2</v>
      </c>
    </row>
    <row r="455" spans="2:21" x14ac:dyDescent="0.3">
      <c r="B455" s="2" t="str">
        <f t="shared" si="105"/>
        <v/>
      </c>
      <c r="C455" s="4">
        <f t="shared" si="117"/>
        <v>349</v>
      </c>
      <c r="D455" s="40">
        <f t="shared" si="112"/>
        <v>29.083333333333332</v>
      </c>
      <c r="E455" s="2">
        <f t="shared" si="113"/>
        <v>140572.1677173248</v>
      </c>
      <c r="F455" s="2">
        <f t="shared" si="118"/>
        <v>870.05000000000007</v>
      </c>
      <c r="G455" s="2">
        <f t="shared" si="119"/>
        <v>351.43041929331201</v>
      </c>
      <c r="H455" s="2">
        <f t="shared" si="120"/>
        <v>518.61958070668811</v>
      </c>
      <c r="I455" s="2">
        <f t="shared" si="106"/>
        <v>140053.5481366181</v>
      </c>
      <c r="J455" s="2"/>
      <c r="K455" s="2">
        <f>K454*(1+$C$44*IF(ISERROR(VLOOKUP(C455/12,#REF!,1,FALSE)),0,1))</f>
        <v>259000</v>
      </c>
      <c r="L455" s="2">
        <f>L454*(1+$C$44*IF(ISERROR(VLOOKUP(C455/12,#REF!,1,FALSE)),0,1))</f>
        <v>857.11999999999989</v>
      </c>
      <c r="M455" s="2">
        <f t="shared" si="107"/>
        <v>-12.930000000000177</v>
      </c>
      <c r="N455" s="2">
        <f t="shared" si="108"/>
        <v>145.24791404002121</v>
      </c>
      <c r="O455" s="2">
        <f>IF(ISERROR(VLOOKUP(C455/12,#REF!,1,FALSE)),0,1)*SUM(N444:N455)*$C$66</f>
        <v>0</v>
      </c>
      <c r="P455" s="2">
        <f t="shared" si="109"/>
        <v>0</v>
      </c>
      <c r="Q455" s="2">
        <f t="shared" si="114"/>
        <v>-55503.00115194761</v>
      </c>
      <c r="R455" s="2">
        <f t="shared" si="110"/>
        <v>63443.4507114343</v>
      </c>
      <c r="S455" s="2">
        <f t="shared" si="115"/>
        <v>33443.4507114343</v>
      </c>
      <c r="T455" s="7">
        <f t="shared" si="111"/>
        <v>0.24495540815225597</v>
      </c>
      <c r="U455" s="7">
        <f t="shared" si="116"/>
        <v>2.6086362362203408E-2</v>
      </c>
    </row>
    <row r="456" spans="2:21" x14ac:dyDescent="0.3">
      <c r="B456" s="2" t="str">
        <f t="shared" si="105"/>
        <v/>
      </c>
      <c r="C456" s="4">
        <f t="shared" si="117"/>
        <v>350</v>
      </c>
      <c r="D456" s="40">
        <f t="shared" si="112"/>
        <v>29.166666666666668</v>
      </c>
      <c r="E456" s="2">
        <f t="shared" si="113"/>
        <v>140053.5481366181</v>
      </c>
      <c r="F456" s="2">
        <f t="shared" si="118"/>
        <v>870.05000000000007</v>
      </c>
      <c r="G456" s="2">
        <f t="shared" si="119"/>
        <v>350.13387034154522</v>
      </c>
      <c r="H456" s="2">
        <f t="shared" si="120"/>
        <v>519.91612965845479</v>
      </c>
      <c r="I456" s="2">
        <f t="shared" si="106"/>
        <v>139533.63200695964</v>
      </c>
      <c r="J456" s="2"/>
      <c r="K456" s="2">
        <f>K455*(1+$C$44*IF(ISERROR(VLOOKUP(C456/12,#REF!,1,FALSE)),0,1))</f>
        <v>259000</v>
      </c>
      <c r="L456" s="2">
        <f>L455*(1+$C$44*IF(ISERROR(VLOOKUP(C456/12,#REF!,1,FALSE)),0,1))</f>
        <v>857.11999999999989</v>
      </c>
      <c r="M456" s="2">
        <f t="shared" si="107"/>
        <v>-12.930000000000177</v>
      </c>
      <c r="N456" s="2">
        <f t="shared" si="108"/>
        <v>146.54446299178801</v>
      </c>
      <c r="O456" s="2">
        <f>IF(ISERROR(VLOOKUP(C456/12,#REF!,1,FALSE)),0,1)*SUM(N445:N456)*$C$66</f>
        <v>0</v>
      </c>
      <c r="P456" s="2">
        <f t="shared" si="109"/>
        <v>0</v>
      </c>
      <c r="Q456" s="2">
        <f t="shared" si="114"/>
        <v>-55562.183652907559</v>
      </c>
      <c r="R456" s="2">
        <f t="shared" si="110"/>
        <v>63904.184340132808</v>
      </c>
      <c r="S456" s="2">
        <f t="shared" si="115"/>
        <v>33904.184340132808</v>
      </c>
      <c r="T456" s="7">
        <f t="shared" si="111"/>
        <v>0.24673430247155526</v>
      </c>
      <c r="U456" s="7">
        <f t="shared" si="116"/>
        <v>2.6265440481150648E-2</v>
      </c>
    </row>
    <row r="457" spans="2:21" x14ac:dyDescent="0.3">
      <c r="B457" s="2" t="str">
        <f t="shared" si="105"/>
        <v/>
      </c>
      <c r="C457" s="4">
        <f t="shared" si="117"/>
        <v>351</v>
      </c>
      <c r="D457" s="40">
        <f t="shared" si="112"/>
        <v>29.25</v>
      </c>
      <c r="E457" s="2">
        <f t="shared" si="113"/>
        <v>139533.63200695964</v>
      </c>
      <c r="F457" s="2">
        <f t="shared" si="118"/>
        <v>870.05000000000007</v>
      </c>
      <c r="G457" s="2">
        <f t="shared" si="119"/>
        <v>348.83408001739912</v>
      </c>
      <c r="H457" s="2">
        <f t="shared" si="120"/>
        <v>521.21591998260101</v>
      </c>
      <c r="I457" s="2">
        <f t="shared" si="106"/>
        <v>139012.41608697703</v>
      </c>
      <c r="J457" s="2"/>
      <c r="K457" s="2">
        <f>K456*(1+$C$44*IF(ISERROR(VLOOKUP(C457/12,#REF!,1,FALSE)),0,1))</f>
        <v>259000</v>
      </c>
      <c r="L457" s="2">
        <f>L456*(1+$C$44*IF(ISERROR(VLOOKUP(C457/12,#REF!,1,FALSE)),0,1))</f>
        <v>857.11999999999989</v>
      </c>
      <c r="M457" s="2">
        <f t="shared" si="107"/>
        <v>-12.930000000000177</v>
      </c>
      <c r="N457" s="2">
        <f t="shared" si="108"/>
        <v>147.84425331593411</v>
      </c>
      <c r="O457" s="2">
        <f>IF(ISERROR(VLOOKUP(C457/12,#REF!,1,FALSE)),0,1)*SUM(N446:N457)*$C$66</f>
        <v>0</v>
      </c>
      <c r="P457" s="2">
        <f t="shared" si="109"/>
        <v>0</v>
      </c>
      <c r="Q457" s="2">
        <f t="shared" si="114"/>
        <v>-55621.415472618311</v>
      </c>
      <c r="R457" s="2">
        <f t="shared" si="110"/>
        <v>64366.168440404668</v>
      </c>
      <c r="S457" s="2">
        <f t="shared" si="115"/>
        <v>34366.168440404668</v>
      </c>
      <c r="T457" s="7">
        <f t="shared" si="111"/>
        <v>0.2485180248664273</v>
      </c>
      <c r="U457" s="7">
        <f t="shared" si="116"/>
        <v>2.6442386801705631E-2</v>
      </c>
    </row>
    <row r="458" spans="2:21" x14ac:dyDescent="0.3">
      <c r="B458" s="2" t="str">
        <f t="shared" si="105"/>
        <v/>
      </c>
      <c r="C458" s="4">
        <f t="shared" si="117"/>
        <v>352</v>
      </c>
      <c r="D458" s="40">
        <f t="shared" si="112"/>
        <v>29.333333333333332</v>
      </c>
      <c r="E458" s="2">
        <f t="shared" si="113"/>
        <v>139012.41608697703</v>
      </c>
      <c r="F458" s="2">
        <f t="shared" si="118"/>
        <v>870.05000000000007</v>
      </c>
      <c r="G458" s="2">
        <f t="shared" si="119"/>
        <v>347.53104021744252</v>
      </c>
      <c r="H458" s="2">
        <f t="shared" si="120"/>
        <v>522.51895978255754</v>
      </c>
      <c r="I458" s="2">
        <f t="shared" si="106"/>
        <v>138489.89712719448</v>
      </c>
      <c r="J458" s="2"/>
      <c r="K458" s="2">
        <f>K457*(1+$C$44*IF(ISERROR(VLOOKUP(C458/12,#REF!,1,FALSE)),0,1))</f>
        <v>259000</v>
      </c>
      <c r="L458" s="2">
        <f>L457*(1+$C$44*IF(ISERROR(VLOOKUP(C458/12,#REF!,1,FALSE)),0,1))</f>
        <v>857.11999999999989</v>
      </c>
      <c r="M458" s="2">
        <f t="shared" si="107"/>
        <v>-12.930000000000177</v>
      </c>
      <c r="N458" s="2">
        <f t="shared" si="108"/>
        <v>149.1472931158907</v>
      </c>
      <c r="O458" s="2">
        <f>IF(ISERROR(VLOOKUP(C458/12,#REF!,1,FALSE)),0,1)*SUM(N447:N458)*$C$66</f>
        <v>0</v>
      </c>
      <c r="P458" s="2">
        <f t="shared" si="109"/>
        <v>0</v>
      </c>
      <c r="Q458" s="2">
        <f t="shared" si="114"/>
        <v>-55680.69665217882</v>
      </c>
      <c r="R458" s="2">
        <f t="shared" si="110"/>
        <v>64829.406220626697</v>
      </c>
      <c r="S458" s="2">
        <f t="shared" si="115"/>
        <v>34829.406220626697</v>
      </c>
      <c r="T458" s="7">
        <f t="shared" si="111"/>
        <v>0.25030658772442738</v>
      </c>
      <c r="U458" s="7">
        <f t="shared" si="116"/>
        <v>2.6617231797174234E-2</v>
      </c>
    </row>
    <row r="459" spans="2:21" x14ac:dyDescent="0.3">
      <c r="B459" s="2" t="str">
        <f t="shared" si="105"/>
        <v/>
      </c>
      <c r="C459" s="4">
        <f t="shared" si="117"/>
        <v>353</v>
      </c>
      <c r="D459" s="40">
        <f t="shared" si="112"/>
        <v>29.416666666666668</v>
      </c>
      <c r="E459" s="2">
        <f t="shared" si="113"/>
        <v>138489.89712719448</v>
      </c>
      <c r="F459" s="2">
        <f t="shared" si="118"/>
        <v>870.05000000000007</v>
      </c>
      <c r="G459" s="2">
        <f t="shared" si="119"/>
        <v>346.22474281798617</v>
      </c>
      <c r="H459" s="2">
        <f t="shared" si="120"/>
        <v>523.82525718201396</v>
      </c>
      <c r="I459" s="2">
        <f t="shared" si="106"/>
        <v>137966.07187001247</v>
      </c>
      <c r="J459" s="2"/>
      <c r="K459" s="2">
        <f>K458*(1+$C$44*IF(ISERROR(VLOOKUP(C459/12,#REF!,1,FALSE)),0,1))</f>
        <v>259000</v>
      </c>
      <c r="L459" s="2">
        <f>L458*(1+$C$44*IF(ISERROR(VLOOKUP(C459/12,#REF!,1,FALSE)),0,1))</f>
        <v>857.11999999999989</v>
      </c>
      <c r="M459" s="2">
        <f t="shared" si="107"/>
        <v>-12.930000000000177</v>
      </c>
      <c r="N459" s="2">
        <f t="shared" si="108"/>
        <v>150.45359051534706</v>
      </c>
      <c r="O459" s="2">
        <f>IF(ISERROR(VLOOKUP(C459/12,#REF!,1,FALSE)),0,1)*SUM(N448:N459)*$C$66</f>
        <v>0</v>
      </c>
      <c r="P459" s="2">
        <f t="shared" si="109"/>
        <v>0</v>
      </c>
      <c r="Q459" s="2">
        <f t="shared" si="114"/>
        <v>-55740.027232722299</v>
      </c>
      <c r="R459" s="2">
        <f t="shared" si="110"/>
        <v>65293.900897265237</v>
      </c>
      <c r="S459" s="2">
        <f t="shared" si="115"/>
        <v>35293.900897265237</v>
      </c>
      <c r="T459" s="7">
        <f t="shared" si="111"/>
        <v>0.25210000346434452</v>
      </c>
      <c r="U459" s="7">
        <f t="shared" si="116"/>
        <v>2.6790005394587313E-2</v>
      </c>
    </row>
    <row r="460" spans="2:21" x14ac:dyDescent="0.3">
      <c r="B460" s="2" t="str">
        <f t="shared" si="105"/>
        <v/>
      </c>
      <c r="C460" s="4">
        <f t="shared" si="117"/>
        <v>354</v>
      </c>
      <c r="D460" s="40">
        <f t="shared" si="112"/>
        <v>29.5</v>
      </c>
      <c r="E460" s="2">
        <f t="shared" si="113"/>
        <v>137966.07187001247</v>
      </c>
      <c r="F460" s="2">
        <f t="shared" si="118"/>
        <v>870.05000000000007</v>
      </c>
      <c r="G460" s="2">
        <f t="shared" si="119"/>
        <v>344.91517967503114</v>
      </c>
      <c r="H460" s="2">
        <f t="shared" si="120"/>
        <v>525.13482032496893</v>
      </c>
      <c r="I460" s="2">
        <f t="shared" si="106"/>
        <v>137440.93704968749</v>
      </c>
      <c r="J460" s="2"/>
      <c r="K460" s="2">
        <f>K459*(1+$C$44*IF(ISERROR(VLOOKUP(C460/12,#REF!,1,FALSE)),0,1))</f>
        <v>259000</v>
      </c>
      <c r="L460" s="2">
        <f>L459*(1+$C$44*IF(ISERROR(VLOOKUP(C460/12,#REF!,1,FALSE)),0,1))</f>
        <v>857.11999999999989</v>
      </c>
      <c r="M460" s="2">
        <f t="shared" si="107"/>
        <v>-12.930000000000177</v>
      </c>
      <c r="N460" s="2">
        <f t="shared" si="108"/>
        <v>151.76315365830209</v>
      </c>
      <c r="O460" s="2">
        <f>IF(ISERROR(VLOOKUP(C460/12,#REF!,1,FALSE)),0,1)*SUM(N449:N460)*$C$66</f>
        <v>0</v>
      </c>
      <c r="P460" s="2">
        <f t="shared" si="109"/>
        <v>0</v>
      </c>
      <c r="Q460" s="2">
        <f t="shared" si="114"/>
        <v>-55799.407255416227</v>
      </c>
      <c r="R460" s="2">
        <f t="shared" si="110"/>
        <v>65759.655694896297</v>
      </c>
      <c r="S460" s="2">
        <f t="shared" si="115"/>
        <v>35759.655694896297</v>
      </c>
      <c r="T460" s="7">
        <f t="shared" si="111"/>
        <v>0.25389828453627916</v>
      </c>
      <c r="U460" s="7">
        <f t="shared" si="116"/>
        <v>2.6960736986797906E-2</v>
      </c>
    </row>
    <row r="461" spans="2:21" x14ac:dyDescent="0.3">
      <c r="B461" s="2" t="str">
        <f t="shared" si="105"/>
        <v/>
      </c>
      <c r="C461" s="4">
        <f t="shared" si="117"/>
        <v>355</v>
      </c>
      <c r="D461" s="40">
        <f t="shared" si="112"/>
        <v>29.583333333333332</v>
      </c>
      <c r="E461" s="2">
        <f t="shared" si="113"/>
        <v>137440.93704968749</v>
      </c>
      <c r="F461" s="2">
        <f t="shared" si="118"/>
        <v>870.05000000000007</v>
      </c>
      <c r="G461" s="2">
        <f t="shared" si="119"/>
        <v>343.60234262421869</v>
      </c>
      <c r="H461" s="2">
        <f t="shared" si="120"/>
        <v>526.44765737578132</v>
      </c>
      <c r="I461" s="2">
        <f t="shared" si="106"/>
        <v>136914.48939231172</v>
      </c>
      <c r="J461" s="2"/>
      <c r="K461" s="2">
        <f>K460*(1+$C$44*IF(ISERROR(VLOOKUP(C461/12,#REF!,1,FALSE)),0,1))</f>
        <v>259000</v>
      </c>
      <c r="L461" s="2">
        <f>L460*(1+$C$44*IF(ISERROR(VLOOKUP(C461/12,#REF!,1,FALSE)),0,1))</f>
        <v>857.11999999999989</v>
      </c>
      <c r="M461" s="2">
        <f t="shared" si="107"/>
        <v>-12.930000000000177</v>
      </c>
      <c r="N461" s="2">
        <f t="shared" si="108"/>
        <v>153.07599070911459</v>
      </c>
      <c r="O461" s="2">
        <f>IF(ISERROR(VLOOKUP(C461/12,#REF!,1,FALSE)),0,1)*SUM(N450:N461)*$C$66</f>
        <v>0</v>
      </c>
      <c r="P461" s="2">
        <f t="shared" si="109"/>
        <v>0</v>
      </c>
      <c r="Q461" s="2">
        <f t="shared" si="114"/>
        <v>-55858.8367614624</v>
      </c>
      <c r="R461" s="2">
        <f t="shared" si="110"/>
        <v>66226.673846225895</v>
      </c>
      <c r="S461" s="2">
        <f t="shared" si="115"/>
        <v>36226.673846225895</v>
      </c>
      <c r="T461" s="7">
        <f t="shared" si="111"/>
        <v>0.25570144342172157</v>
      </c>
      <c r="U461" s="7">
        <f t="shared" si="116"/>
        <v>2.7129455444255157E-2</v>
      </c>
    </row>
    <row r="462" spans="2:21" x14ac:dyDescent="0.3">
      <c r="B462" s="2" t="str">
        <f t="shared" si="105"/>
        <v/>
      </c>
      <c r="C462" s="4">
        <f t="shared" si="117"/>
        <v>356</v>
      </c>
      <c r="D462" s="40">
        <f t="shared" si="112"/>
        <v>29.666666666666668</v>
      </c>
      <c r="E462" s="2">
        <f t="shared" si="113"/>
        <v>136914.48939231172</v>
      </c>
      <c r="F462" s="2">
        <f t="shared" si="118"/>
        <v>870.05000000000007</v>
      </c>
      <c r="G462" s="2">
        <f t="shared" si="119"/>
        <v>342.28622348077926</v>
      </c>
      <c r="H462" s="2">
        <f t="shared" si="120"/>
        <v>527.76377651922076</v>
      </c>
      <c r="I462" s="2">
        <f t="shared" si="106"/>
        <v>136386.7256157925</v>
      </c>
      <c r="J462" s="2"/>
      <c r="K462" s="2">
        <f>K461*(1+$C$44*IF(ISERROR(VLOOKUP(C462/12,#REF!,1,FALSE)),0,1))</f>
        <v>259000</v>
      </c>
      <c r="L462" s="2">
        <f>L461*(1+$C$44*IF(ISERROR(VLOOKUP(C462/12,#REF!,1,FALSE)),0,1))</f>
        <v>857.11999999999989</v>
      </c>
      <c r="M462" s="2">
        <f t="shared" si="107"/>
        <v>-12.930000000000177</v>
      </c>
      <c r="N462" s="2">
        <f t="shared" si="108"/>
        <v>154.39210985255403</v>
      </c>
      <c r="O462" s="2">
        <f>IF(ISERROR(VLOOKUP(C462/12,#REF!,1,FALSE)),0,1)*SUM(N451:N462)*$C$66</f>
        <v>0</v>
      </c>
      <c r="P462" s="2">
        <f t="shared" si="109"/>
        <v>0</v>
      </c>
      <c r="Q462" s="2">
        <f t="shared" si="114"/>
        <v>-55918.315792096946</v>
      </c>
      <c r="R462" s="2">
        <f t="shared" si="110"/>
        <v>66694.958592110546</v>
      </c>
      <c r="S462" s="2">
        <f t="shared" si="115"/>
        <v>36694.958592110546</v>
      </c>
      <c r="T462" s="7">
        <f t="shared" si="111"/>
        <v>0.25750949263363143</v>
      </c>
      <c r="U462" s="7">
        <f t="shared" si="116"/>
        <v>2.7296189126462256E-2</v>
      </c>
    </row>
    <row r="463" spans="2:21" x14ac:dyDescent="0.3">
      <c r="B463" s="2" t="str">
        <f t="shared" si="105"/>
        <v/>
      </c>
      <c r="C463" s="4">
        <f t="shared" si="117"/>
        <v>357</v>
      </c>
      <c r="D463" s="40">
        <f t="shared" si="112"/>
        <v>29.75</v>
      </c>
      <c r="E463" s="2">
        <f t="shared" si="113"/>
        <v>136386.7256157925</v>
      </c>
      <c r="F463" s="2">
        <f t="shared" si="118"/>
        <v>870.05000000000007</v>
      </c>
      <c r="G463" s="2">
        <f t="shared" si="119"/>
        <v>340.96681403948122</v>
      </c>
      <c r="H463" s="2">
        <f t="shared" si="120"/>
        <v>529.0831859605189</v>
      </c>
      <c r="I463" s="2">
        <f t="shared" si="106"/>
        <v>135857.64242983199</v>
      </c>
      <c r="J463" s="2"/>
      <c r="K463" s="2">
        <f>K462*(1+$C$44*IF(ISERROR(VLOOKUP(C463/12,#REF!,1,FALSE)),0,1))</f>
        <v>259000</v>
      </c>
      <c r="L463" s="2">
        <f>L462*(1+$C$44*IF(ISERROR(VLOOKUP(C463/12,#REF!,1,FALSE)),0,1))</f>
        <v>857.11999999999989</v>
      </c>
      <c r="M463" s="2">
        <f t="shared" si="107"/>
        <v>-12.930000000000177</v>
      </c>
      <c r="N463" s="2">
        <f t="shared" si="108"/>
        <v>155.71151929385195</v>
      </c>
      <c r="O463" s="2">
        <f>IF(ISERROR(VLOOKUP(C463/12,#REF!,1,FALSE)),0,1)*SUM(N452:N463)*$C$66</f>
        <v>0</v>
      </c>
      <c r="P463" s="2">
        <f t="shared" si="109"/>
        <v>0</v>
      </c>
      <c r="Q463" s="2">
        <f t="shared" si="114"/>
        <v>-55977.844388590354</v>
      </c>
      <c r="R463" s="2">
        <f t="shared" si="110"/>
        <v>67164.51318157764</v>
      </c>
      <c r="S463" s="2">
        <f t="shared" si="115"/>
        <v>37164.51318157764</v>
      </c>
      <c r="T463" s="7">
        <f t="shared" si="111"/>
        <v>0.259322444716516</v>
      </c>
      <c r="U463" s="7">
        <f t="shared" si="116"/>
        <v>2.7460965893133071E-2</v>
      </c>
    </row>
    <row r="464" spans="2:21" x14ac:dyDescent="0.3">
      <c r="B464" s="2" t="str">
        <f t="shared" si="105"/>
        <v/>
      </c>
      <c r="C464" s="4">
        <f t="shared" si="117"/>
        <v>358</v>
      </c>
      <c r="D464" s="40">
        <f t="shared" si="112"/>
        <v>29.833333333333332</v>
      </c>
      <c r="E464" s="2">
        <f t="shared" si="113"/>
        <v>135857.64242983199</v>
      </c>
      <c r="F464" s="2">
        <f t="shared" si="118"/>
        <v>870.05000000000007</v>
      </c>
      <c r="G464" s="2">
        <f t="shared" si="119"/>
        <v>339.64410607457995</v>
      </c>
      <c r="H464" s="2">
        <f t="shared" si="120"/>
        <v>530.40589392542006</v>
      </c>
      <c r="I464" s="2">
        <f t="shared" si="106"/>
        <v>135327.23653590656</v>
      </c>
      <c r="J464" s="2"/>
      <c r="K464" s="2">
        <f>K463*(1+$C$44*IF(ISERROR(VLOOKUP(C464/12,#REF!,1,FALSE)),0,1))</f>
        <v>259000</v>
      </c>
      <c r="L464" s="2">
        <f>L463*(1+$C$44*IF(ISERROR(VLOOKUP(C464/12,#REF!,1,FALSE)),0,1))</f>
        <v>857.11999999999989</v>
      </c>
      <c r="M464" s="2">
        <f t="shared" si="107"/>
        <v>-12.930000000000177</v>
      </c>
      <c r="N464" s="2">
        <f t="shared" si="108"/>
        <v>157.03422725875333</v>
      </c>
      <c r="O464" s="2">
        <f>IF(ISERROR(VLOOKUP(C464/12,#REF!,1,FALSE)),0,1)*SUM(N453:N464)*$C$66</f>
        <v>0</v>
      </c>
      <c r="P464" s="2">
        <f t="shared" si="109"/>
        <v>0</v>
      </c>
      <c r="Q464" s="2">
        <f t="shared" si="114"/>
        <v>-56037.422592247509</v>
      </c>
      <c r="R464" s="2">
        <f t="shared" si="110"/>
        <v>67635.340871845925</v>
      </c>
      <c r="S464" s="2">
        <f t="shared" si="115"/>
        <v>37635.340871845925</v>
      </c>
      <c r="T464" s="7">
        <f t="shared" si="111"/>
        <v>0.26114031224650935</v>
      </c>
      <c r="U464" s="7">
        <f t="shared" si="116"/>
        <v>2.7623813115053242E-2</v>
      </c>
    </row>
    <row r="465" spans="2:21" x14ac:dyDescent="0.3">
      <c r="B465" s="2" t="str">
        <f t="shared" si="105"/>
        <v/>
      </c>
      <c r="C465" s="4">
        <f t="shared" si="117"/>
        <v>359</v>
      </c>
      <c r="D465" s="40">
        <f t="shared" si="112"/>
        <v>29.916666666666668</v>
      </c>
      <c r="E465" s="2">
        <f t="shared" si="113"/>
        <v>135327.23653590656</v>
      </c>
      <c r="F465" s="2">
        <f t="shared" si="118"/>
        <v>870.05000000000007</v>
      </c>
      <c r="G465" s="2">
        <f t="shared" si="119"/>
        <v>338.3180913397664</v>
      </c>
      <c r="H465" s="2">
        <f t="shared" si="120"/>
        <v>531.73190866023367</v>
      </c>
      <c r="I465" s="2">
        <f t="shared" si="106"/>
        <v>134795.50462724632</v>
      </c>
      <c r="J465" s="2"/>
      <c r="K465" s="2">
        <f>K464*(1+$C$44*IF(ISERROR(VLOOKUP(C465/12,#REF!,1,FALSE)),0,1))</f>
        <v>259000</v>
      </c>
      <c r="L465" s="2">
        <f>L464*(1+$C$44*IF(ISERROR(VLOOKUP(C465/12,#REF!,1,FALSE)),0,1))</f>
        <v>857.11999999999989</v>
      </c>
      <c r="M465" s="2">
        <f t="shared" si="107"/>
        <v>-12.930000000000177</v>
      </c>
      <c r="N465" s="2">
        <f t="shared" si="108"/>
        <v>158.36024199356683</v>
      </c>
      <c r="O465" s="2">
        <f>IF(ISERROR(VLOOKUP(C465/12,#REF!,1,FALSE)),0,1)*SUM(N454:N465)*$C$66</f>
        <v>0</v>
      </c>
      <c r="P465" s="2">
        <f t="shared" si="109"/>
        <v>0</v>
      </c>
      <c r="Q465" s="2">
        <f t="shared" si="114"/>
        <v>-56097.050444407709</v>
      </c>
      <c r="R465" s="2">
        <f t="shared" si="110"/>
        <v>68107.444928345969</v>
      </c>
      <c r="S465" s="2">
        <f t="shared" si="115"/>
        <v>38107.444928345969</v>
      </c>
      <c r="T465" s="7">
        <f t="shared" si="111"/>
        <v>0.2629631078314516</v>
      </c>
      <c r="U465" s="7">
        <f t="shared" si="116"/>
        <v>2.7784757684655492E-2</v>
      </c>
    </row>
    <row r="466" spans="2:21" x14ac:dyDescent="0.3">
      <c r="B466" s="2" t="str">
        <f t="shared" si="105"/>
        <v/>
      </c>
      <c r="C466" s="4">
        <f t="shared" si="117"/>
        <v>360</v>
      </c>
      <c r="D466" s="40">
        <f t="shared" si="112"/>
        <v>30</v>
      </c>
      <c r="E466" s="2">
        <f t="shared" si="113"/>
        <v>134795.50462724632</v>
      </c>
      <c r="F466" s="2">
        <f t="shared" si="118"/>
        <v>870.05000000000007</v>
      </c>
      <c r="G466" s="2">
        <f t="shared" si="119"/>
        <v>336.98876156811576</v>
      </c>
      <c r="H466" s="2">
        <f t="shared" si="120"/>
        <v>533.06123843188425</v>
      </c>
      <c r="I466" s="2">
        <f t="shared" si="106"/>
        <v>134262.44338881443</v>
      </c>
      <c r="J466" s="2"/>
      <c r="K466" s="2">
        <f>K465*(1+$C$44*IF(ISERROR(VLOOKUP(C466/12,#REF!,1,FALSE)),0,1))</f>
        <v>259000</v>
      </c>
      <c r="L466" s="2">
        <f>L465*(1+$C$44*IF(ISERROR(VLOOKUP(C466/12,#REF!,1,FALSE)),0,1))</f>
        <v>857.11999999999989</v>
      </c>
      <c r="M466" s="2">
        <f t="shared" si="107"/>
        <v>-12.930000000000177</v>
      </c>
      <c r="N466" s="2">
        <f t="shared" si="108"/>
        <v>159.68957176521752</v>
      </c>
      <c r="O466" s="2">
        <f>IF(ISERROR(VLOOKUP(C466/12,#REF!,1,FALSE)),0,1)*SUM(N455:N466)*$C$66</f>
        <v>0</v>
      </c>
      <c r="P466" s="2">
        <f t="shared" si="109"/>
        <v>0</v>
      </c>
      <c r="Q466" s="2">
        <f t="shared" si="114"/>
        <v>-56156.727986444712</v>
      </c>
      <c r="R466" s="2">
        <f t="shared" si="110"/>
        <v>68580.828624740854</v>
      </c>
      <c r="S466" s="2">
        <f t="shared" si="115"/>
        <v>38580.828624740854</v>
      </c>
      <c r="T466" s="7">
        <f t="shared" si="111"/>
        <v>0.26479084411096854</v>
      </c>
      <c r="U466" s="7">
        <f t="shared" si="116"/>
        <v>2.794382602631984E-2</v>
      </c>
    </row>
    <row r="467" spans="2:21" x14ac:dyDescent="0.3">
      <c r="B467" s="2" t="str">
        <f t="shared" si="105"/>
        <v/>
      </c>
      <c r="C467" s="4">
        <f t="shared" si="117"/>
        <v>361</v>
      </c>
      <c r="D467" s="40">
        <f t="shared" si="112"/>
        <v>30.083333333333332</v>
      </c>
      <c r="E467" s="2">
        <f t="shared" si="113"/>
        <v>134262.44338881443</v>
      </c>
      <c r="F467" s="2">
        <f t="shared" si="118"/>
        <v>870.05000000000007</v>
      </c>
      <c r="G467" s="2">
        <f t="shared" si="119"/>
        <v>335.65610847203607</v>
      </c>
      <c r="H467" s="2">
        <f t="shared" si="120"/>
        <v>534.393891527964</v>
      </c>
      <c r="I467" s="2">
        <f t="shared" si="106"/>
        <v>133728.04949728647</v>
      </c>
      <c r="J467" s="2"/>
      <c r="K467" s="2">
        <f>K466*(1+$C$44*IF(ISERROR(VLOOKUP(C467/12,#REF!,1,FALSE)),0,1))</f>
        <v>259000</v>
      </c>
      <c r="L467" s="2">
        <f>L466*(1+$C$44*IF(ISERROR(VLOOKUP(C467/12,#REF!,1,FALSE)),0,1))</f>
        <v>857.11999999999989</v>
      </c>
      <c r="M467" s="2">
        <f t="shared" si="107"/>
        <v>-12.930000000000177</v>
      </c>
      <c r="N467" s="2">
        <f t="shared" si="108"/>
        <v>161.02222486129716</v>
      </c>
      <c r="O467" s="2">
        <f>IF(ISERROR(VLOOKUP(C467/12,#REF!,1,FALSE)),0,1)*SUM(N456:N467)*$C$66</f>
        <v>0</v>
      </c>
      <c r="P467" s="2">
        <f t="shared" si="109"/>
        <v>0</v>
      </c>
      <c r="Q467" s="2">
        <f t="shared" si="114"/>
        <v>-56216.455259766743</v>
      </c>
      <c r="R467" s="2">
        <f t="shared" si="110"/>
        <v>69055.495242946781</v>
      </c>
      <c r="S467" s="2">
        <f t="shared" si="115"/>
        <v>39055.495242946781</v>
      </c>
      <c r="T467" s="7">
        <f t="shared" si="111"/>
        <v>0.26662353375655129</v>
      </c>
      <c r="U467" s="7">
        <f t="shared" si="116"/>
        <v>2.8101044106406459E-2</v>
      </c>
    </row>
    <row r="468" spans="2:21" x14ac:dyDescent="0.3">
      <c r="B468" s="2" t="str">
        <f t="shared" si="105"/>
        <v/>
      </c>
      <c r="C468" s="4">
        <f t="shared" si="117"/>
        <v>362</v>
      </c>
      <c r="D468" s="40">
        <f t="shared" si="112"/>
        <v>30.166666666666668</v>
      </c>
      <c r="E468" s="2">
        <f t="shared" si="113"/>
        <v>133728.04949728647</v>
      </c>
      <c r="F468" s="2">
        <f t="shared" si="118"/>
        <v>870.05000000000007</v>
      </c>
      <c r="G468" s="2">
        <f t="shared" si="119"/>
        <v>334.32012374321613</v>
      </c>
      <c r="H468" s="2">
        <f t="shared" si="120"/>
        <v>535.72987625678388</v>
      </c>
      <c r="I468" s="2">
        <f t="shared" si="106"/>
        <v>133192.31962102969</v>
      </c>
      <c r="J468" s="2"/>
      <c r="K468" s="2">
        <f>K467*(1+$C$44*IF(ISERROR(VLOOKUP(C468/12,#REF!,1,FALSE)),0,1))</f>
        <v>259000</v>
      </c>
      <c r="L468" s="2">
        <f>L467*(1+$C$44*IF(ISERROR(VLOOKUP(C468/12,#REF!,1,FALSE)),0,1))</f>
        <v>857.11999999999989</v>
      </c>
      <c r="M468" s="2">
        <f t="shared" si="107"/>
        <v>-12.930000000000177</v>
      </c>
      <c r="N468" s="2">
        <f t="shared" si="108"/>
        <v>162.35820959011716</v>
      </c>
      <c r="O468" s="2">
        <f>IF(ISERROR(VLOOKUP(C468/12,#REF!,1,FALSE)),0,1)*SUM(N457:N468)*$C$66</f>
        <v>0</v>
      </c>
      <c r="P468" s="2">
        <f t="shared" si="109"/>
        <v>0</v>
      </c>
      <c r="Q468" s="2">
        <f t="shared" si="114"/>
        <v>-56276.232305816542</v>
      </c>
      <c r="R468" s="2">
        <f t="shared" si="110"/>
        <v>69531.448073153762</v>
      </c>
      <c r="S468" s="2">
        <f t="shared" si="115"/>
        <v>39531.448073153762</v>
      </c>
      <c r="T468" s="7">
        <f t="shared" si="111"/>
        <v>0.26846118947163616</v>
      </c>
      <c r="U468" s="7">
        <f t="shared" si="116"/>
        <v>2.8256437443027194E-2</v>
      </c>
    </row>
    <row r="469" spans="2:21" x14ac:dyDescent="0.3">
      <c r="B469" s="2" t="str">
        <f t="shared" si="105"/>
        <v/>
      </c>
      <c r="C469" s="4">
        <f t="shared" si="117"/>
        <v>363</v>
      </c>
      <c r="D469" s="40">
        <f t="shared" si="112"/>
        <v>30.25</v>
      </c>
      <c r="E469" s="2">
        <f t="shared" si="113"/>
        <v>133192.31962102969</v>
      </c>
      <c r="F469" s="2">
        <f t="shared" si="118"/>
        <v>870.05000000000007</v>
      </c>
      <c r="G469" s="2">
        <f t="shared" si="119"/>
        <v>332.98079905257424</v>
      </c>
      <c r="H469" s="2">
        <f t="shared" si="120"/>
        <v>537.06920094742577</v>
      </c>
      <c r="I469" s="2">
        <f t="shared" si="106"/>
        <v>132655.25042008227</v>
      </c>
      <c r="J469" s="2"/>
      <c r="K469" s="2">
        <f>K468*(1+$C$44*IF(ISERROR(VLOOKUP(C469/12,#REF!,1,FALSE)),0,1))</f>
        <v>259000</v>
      </c>
      <c r="L469" s="2">
        <f>L468*(1+$C$44*IF(ISERROR(VLOOKUP(C469/12,#REF!,1,FALSE)),0,1))</f>
        <v>857.11999999999989</v>
      </c>
      <c r="M469" s="2">
        <f t="shared" si="107"/>
        <v>-12.930000000000177</v>
      </c>
      <c r="N469" s="2">
        <f t="shared" si="108"/>
        <v>163.69753428075904</v>
      </c>
      <c r="O469" s="2">
        <f>IF(ISERROR(VLOOKUP(C469/12,#REF!,1,FALSE)),0,1)*SUM(N458:N469)*$C$66</f>
        <v>0</v>
      </c>
      <c r="P469" s="2">
        <f t="shared" si="109"/>
        <v>0</v>
      </c>
      <c r="Q469" s="2">
        <f t="shared" si="114"/>
        <v>-56336.059166071384</v>
      </c>
      <c r="R469" s="2">
        <f t="shared" si="110"/>
        <v>70008.690413846343</v>
      </c>
      <c r="S469" s="2">
        <f t="shared" si="115"/>
        <v>40008.690413846343</v>
      </c>
      <c r="T469" s="7">
        <f t="shared" si="111"/>
        <v>0.27030382399168473</v>
      </c>
      <c r="U469" s="7">
        <f t="shared" si="116"/>
        <v>2.8410031115566836E-2</v>
      </c>
    </row>
    <row r="470" spans="2:21" x14ac:dyDescent="0.3">
      <c r="B470" s="2" t="str">
        <f t="shared" si="105"/>
        <v/>
      </c>
      <c r="C470" s="4">
        <f t="shared" si="117"/>
        <v>364</v>
      </c>
      <c r="D470" s="40">
        <f t="shared" si="112"/>
        <v>30.333333333333332</v>
      </c>
      <c r="E470" s="2">
        <f t="shared" si="113"/>
        <v>132655.25042008227</v>
      </c>
      <c r="F470" s="2">
        <f t="shared" si="118"/>
        <v>870.05000000000007</v>
      </c>
      <c r="G470" s="2">
        <f t="shared" si="119"/>
        <v>331.6381260502057</v>
      </c>
      <c r="H470" s="2">
        <f t="shared" si="120"/>
        <v>538.41187394979443</v>
      </c>
      <c r="I470" s="2">
        <f t="shared" si="106"/>
        <v>132116.83854613247</v>
      </c>
      <c r="J470" s="2"/>
      <c r="K470" s="2">
        <f>K469*(1+$C$44*IF(ISERROR(VLOOKUP(C470/12,#REF!,1,FALSE)),0,1))</f>
        <v>259000</v>
      </c>
      <c r="L470" s="2">
        <f>L469*(1+$C$44*IF(ISERROR(VLOOKUP(C470/12,#REF!,1,FALSE)),0,1))</f>
        <v>857.11999999999989</v>
      </c>
      <c r="M470" s="2">
        <f t="shared" si="107"/>
        <v>-12.930000000000177</v>
      </c>
      <c r="N470" s="2">
        <f t="shared" si="108"/>
        <v>165.04020728312747</v>
      </c>
      <c r="O470" s="2">
        <f>IF(ISERROR(VLOOKUP(C470/12,#REF!,1,FALSE)),0,1)*SUM(N459:N470)*$C$66</f>
        <v>0</v>
      </c>
      <c r="P470" s="2">
        <f t="shared" si="109"/>
        <v>0</v>
      </c>
      <c r="Q470" s="2">
        <f t="shared" si="114"/>
        <v>-56395.935882043108</v>
      </c>
      <c r="R470" s="2">
        <f t="shared" si="110"/>
        <v>70487.225571824441</v>
      </c>
      <c r="S470" s="2">
        <f t="shared" si="115"/>
        <v>40487.225571824441</v>
      </c>
      <c r="T470" s="7">
        <f t="shared" si="111"/>
        <v>0.27215145008426428</v>
      </c>
      <c r="U470" s="7">
        <f t="shared" si="116"/>
        <v>2.8561849773961034E-2</v>
      </c>
    </row>
    <row r="471" spans="2:21" x14ac:dyDescent="0.3">
      <c r="B471" s="2" t="str">
        <f t="shared" si="105"/>
        <v/>
      </c>
      <c r="C471" s="4">
        <f t="shared" si="117"/>
        <v>365</v>
      </c>
      <c r="D471" s="40">
        <f t="shared" si="112"/>
        <v>30.416666666666668</v>
      </c>
      <c r="E471" s="2">
        <f t="shared" si="113"/>
        <v>132116.83854613247</v>
      </c>
      <c r="F471" s="2">
        <f t="shared" si="118"/>
        <v>870.05000000000007</v>
      </c>
      <c r="G471" s="2">
        <f t="shared" si="119"/>
        <v>330.29209636533113</v>
      </c>
      <c r="H471" s="2">
        <f t="shared" si="120"/>
        <v>539.75790363466899</v>
      </c>
      <c r="I471" s="2">
        <f t="shared" si="106"/>
        <v>131577.08064249781</v>
      </c>
      <c r="J471" s="2"/>
      <c r="K471" s="2">
        <f>K470*(1+$C$44*IF(ISERROR(VLOOKUP(C471/12,#REF!,1,FALSE)),0,1))</f>
        <v>259000</v>
      </c>
      <c r="L471" s="2">
        <f>L470*(1+$C$44*IF(ISERROR(VLOOKUP(C471/12,#REF!,1,FALSE)),0,1))</f>
        <v>857.11999999999989</v>
      </c>
      <c r="M471" s="2">
        <f t="shared" si="107"/>
        <v>-12.930000000000177</v>
      </c>
      <c r="N471" s="2">
        <f t="shared" si="108"/>
        <v>166.38623696800204</v>
      </c>
      <c r="O471" s="2">
        <f>IF(ISERROR(VLOOKUP(C471/12,#REF!,1,FALSE)),0,1)*SUM(N460:N471)*$C$66</f>
        <v>0</v>
      </c>
      <c r="P471" s="2">
        <f t="shared" si="109"/>
        <v>0</v>
      </c>
      <c r="Q471" s="2">
        <f t="shared" si="114"/>
        <v>-56455.862495278139</v>
      </c>
      <c r="R471" s="2">
        <f t="shared" si="110"/>
        <v>70967.056862224068</v>
      </c>
      <c r="S471" s="2">
        <f t="shared" si="115"/>
        <v>40967.056862224068</v>
      </c>
      <c r="T471" s="7">
        <f t="shared" si="111"/>
        <v>0.27400408054912767</v>
      </c>
      <c r="U471" s="7">
        <f t="shared" si="116"/>
        <v>2.8711917647735952E-2</v>
      </c>
    </row>
    <row r="472" spans="2:21" x14ac:dyDescent="0.3">
      <c r="B472" s="2" t="str">
        <f t="shared" si="105"/>
        <v/>
      </c>
      <c r="C472" s="4">
        <f t="shared" si="117"/>
        <v>366</v>
      </c>
      <c r="D472" s="40">
        <f t="shared" si="112"/>
        <v>30.5</v>
      </c>
      <c r="E472" s="2">
        <f t="shared" si="113"/>
        <v>131577.08064249781</v>
      </c>
      <c r="F472" s="2">
        <f t="shared" si="118"/>
        <v>870.05000000000007</v>
      </c>
      <c r="G472" s="2">
        <f t="shared" si="119"/>
        <v>328.9427016062445</v>
      </c>
      <c r="H472" s="2">
        <f t="shared" si="120"/>
        <v>541.10729839375563</v>
      </c>
      <c r="I472" s="2">
        <f t="shared" si="106"/>
        <v>131035.97334410404</v>
      </c>
      <c r="J472" s="2"/>
      <c r="K472" s="2">
        <f>K471*(1+$C$44*IF(ISERROR(VLOOKUP(C472/12,#REF!,1,FALSE)),0,1))</f>
        <v>259000</v>
      </c>
      <c r="L472" s="2">
        <f>L471*(1+$C$44*IF(ISERROR(VLOOKUP(C472/12,#REF!,1,FALSE)),0,1))</f>
        <v>857.11999999999989</v>
      </c>
      <c r="M472" s="2">
        <f t="shared" si="107"/>
        <v>-12.930000000000177</v>
      </c>
      <c r="N472" s="2">
        <f t="shared" si="108"/>
        <v>167.73563172708867</v>
      </c>
      <c r="O472" s="2">
        <f>IF(ISERROR(VLOOKUP(C472/12,#REF!,1,FALSE)),0,1)*SUM(N461:N472)*$C$66</f>
        <v>0</v>
      </c>
      <c r="P472" s="2">
        <f t="shared" si="109"/>
        <v>0</v>
      </c>
      <c r="Q472" s="2">
        <f t="shared" si="114"/>
        <v>-56515.839047357535</v>
      </c>
      <c r="R472" s="2">
        <f t="shared" si="110"/>
        <v>71448.187608538428</v>
      </c>
      <c r="S472" s="2">
        <f t="shared" si="115"/>
        <v>41448.187608538428</v>
      </c>
      <c r="T472" s="7">
        <f t="shared" si="111"/>
        <v>0.27586172821829508</v>
      </c>
      <c r="U472" s="7">
        <f t="shared" si="116"/>
        <v>2.8860258554820994E-2</v>
      </c>
    </row>
    <row r="473" spans="2:21" x14ac:dyDescent="0.3">
      <c r="B473" s="2" t="str">
        <f t="shared" si="105"/>
        <v/>
      </c>
      <c r="C473" s="4">
        <f t="shared" si="117"/>
        <v>367</v>
      </c>
      <c r="D473" s="40">
        <f t="shared" si="112"/>
        <v>30.583333333333332</v>
      </c>
      <c r="E473" s="2">
        <f t="shared" si="113"/>
        <v>131035.97334410404</v>
      </c>
      <c r="F473" s="2">
        <f t="shared" si="118"/>
        <v>870.05000000000007</v>
      </c>
      <c r="G473" s="2">
        <f t="shared" si="119"/>
        <v>327.58993336026009</v>
      </c>
      <c r="H473" s="2">
        <f t="shared" si="120"/>
        <v>542.46006663974003</v>
      </c>
      <c r="I473" s="2">
        <f t="shared" si="106"/>
        <v>130493.5132774643</v>
      </c>
      <c r="J473" s="2"/>
      <c r="K473" s="2">
        <f>K472*(1+$C$44*IF(ISERROR(VLOOKUP(C473/12,#REF!,1,FALSE)),0,1))</f>
        <v>259000</v>
      </c>
      <c r="L473" s="2">
        <f>L472*(1+$C$44*IF(ISERROR(VLOOKUP(C473/12,#REF!,1,FALSE)),0,1))</f>
        <v>857.11999999999989</v>
      </c>
      <c r="M473" s="2">
        <f t="shared" si="107"/>
        <v>-12.930000000000177</v>
      </c>
      <c r="N473" s="2">
        <f t="shared" si="108"/>
        <v>169.08839997307308</v>
      </c>
      <c r="O473" s="2">
        <f>IF(ISERROR(VLOOKUP(C473/12,#REF!,1,FALSE)),0,1)*SUM(N462:N473)*$C$66</f>
        <v>0</v>
      </c>
      <c r="P473" s="2">
        <f t="shared" si="109"/>
        <v>0</v>
      </c>
      <c r="Q473" s="2">
        <f t="shared" si="114"/>
        <v>-56575.865579896992</v>
      </c>
      <c r="R473" s="2">
        <f t="shared" si="110"/>
        <v>71930.621142638716</v>
      </c>
      <c r="S473" s="2">
        <f t="shared" si="115"/>
        <v>41930.621142638716</v>
      </c>
      <c r="T473" s="7">
        <f t="shared" si="111"/>
        <v>0.27772440595613401</v>
      </c>
      <c r="U473" s="7">
        <f t="shared" si="116"/>
        <v>2.9006895910136388E-2</v>
      </c>
    </row>
    <row r="474" spans="2:21" x14ac:dyDescent="0.3">
      <c r="B474" s="2" t="str">
        <f t="shared" si="105"/>
        <v/>
      </c>
      <c r="C474" s="4">
        <f t="shared" si="117"/>
        <v>368</v>
      </c>
      <c r="D474" s="40">
        <f t="shared" si="112"/>
        <v>30.666666666666668</v>
      </c>
      <c r="E474" s="2">
        <f t="shared" si="113"/>
        <v>130493.5132774643</v>
      </c>
      <c r="F474" s="2">
        <f t="shared" si="118"/>
        <v>870.05000000000007</v>
      </c>
      <c r="G474" s="2">
        <f t="shared" si="119"/>
        <v>326.23378319366071</v>
      </c>
      <c r="H474" s="2">
        <f t="shared" si="120"/>
        <v>543.8162168063393</v>
      </c>
      <c r="I474" s="2">
        <f t="shared" si="106"/>
        <v>129949.69706065796</v>
      </c>
      <c r="J474" s="2"/>
      <c r="K474" s="2">
        <f>K473*(1+$C$44*IF(ISERROR(VLOOKUP(C474/12,#REF!,1,FALSE)),0,1))</f>
        <v>259000</v>
      </c>
      <c r="L474" s="2">
        <f>L473*(1+$C$44*IF(ISERROR(VLOOKUP(C474/12,#REF!,1,FALSE)),0,1))</f>
        <v>857.11999999999989</v>
      </c>
      <c r="M474" s="2">
        <f t="shared" si="107"/>
        <v>-12.930000000000177</v>
      </c>
      <c r="N474" s="2">
        <f t="shared" si="108"/>
        <v>170.44455013967257</v>
      </c>
      <c r="O474" s="2">
        <f>IF(ISERROR(VLOOKUP(C474/12,#REF!,1,FALSE)),0,1)*SUM(N463:N474)*$C$66</f>
        <v>0</v>
      </c>
      <c r="P474" s="2">
        <f t="shared" si="109"/>
        <v>0</v>
      </c>
      <c r="Q474" s="2">
        <f t="shared" si="114"/>
        <v>-56635.942134546902</v>
      </c>
      <c r="R474" s="2">
        <f t="shared" si="110"/>
        <v>72414.360804795142</v>
      </c>
      <c r="S474" s="2">
        <f t="shared" si="115"/>
        <v>42414.360804795142</v>
      </c>
      <c r="T474" s="7">
        <f t="shared" si="111"/>
        <v>0.27959212665944072</v>
      </c>
      <c r="U474" s="7">
        <f t="shared" si="116"/>
        <v>2.9151852733966699E-2</v>
      </c>
    </row>
    <row r="475" spans="2:21" x14ac:dyDescent="0.3">
      <c r="B475" s="2" t="str">
        <f t="shared" si="105"/>
        <v/>
      </c>
      <c r="C475" s="4">
        <f t="shared" si="117"/>
        <v>369</v>
      </c>
      <c r="D475" s="40">
        <f t="shared" si="112"/>
        <v>30.75</v>
      </c>
      <c r="E475" s="2">
        <f t="shared" si="113"/>
        <v>129949.69706065796</v>
      </c>
      <c r="F475" s="2">
        <f t="shared" si="118"/>
        <v>870.05000000000007</v>
      </c>
      <c r="G475" s="2">
        <f t="shared" si="119"/>
        <v>324.87424265164486</v>
      </c>
      <c r="H475" s="2">
        <f t="shared" si="120"/>
        <v>545.17575734835521</v>
      </c>
      <c r="I475" s="2">
        <f t="shared" si="106"/>
        <v>129404.52130330961</v>
      </c>
      <c r="J475" s="2"/>
      <c r="K475" s="2">
        <f>K474*(1+$C$44*IF(ISERROR(VLOOKUP(C475/12,#REF!,1,FALSE)),0,1))</f>
        <v>259000</v>
      </c>
      <c r="L475" s="2">
        <f>L474*(1+$C$44*IF(ISERROR(VLOOKUP(C475/12,#REF!,1,FALSE)),0,1))</f>
        <v>857.11999999999989</v>
      </c>
      <c r="M475" s="2">
        <f t="shared" si="107"/>
        <v>-12.930000000000177</v>
      </c>
      <c r="N475" s="2">
        <f t="shared" si="108"/>
        <v>171.80409068168836</v>
      </c>
      <c r="O475" s="2">
        <f>IF(ISERROR(VLOOKUP(C475/12,#REF!,1,FALSE)),0,1)*SUM(N464:N475)*$C$66</f>
        <v>0</v>
      </c>
      <c r="P475" s="2">
        <f t="shared" si="109"/>
        <v>0</v>
      </c>
      <c r="Q475" s="2">
        <f t="shared" si="114"/>
        <v>-56696.068752992353</v>
      </c>
      <c r="R475" s="2">
        <f t="shared" si="110"/>
        <v>72899.409943698047</v>
      </c>
      <c r="S475" s="2">
        <f t="shared" si="115"/>
        <v>42899.409943698047</v>
      </c>
      <c r="T475" s="7">
        <f t="shared" si="111"/>
        <v>0.28146490325752144</v>
      </c>
      <c r="U475" s="7">
        <f t="shared" si="116"/>
        <v>2.9295151660124752E-2</v>
      </c>
    </row>
    <row r="476" spans="2:21" x14ac:dyDescent="0.3">
      <c r="B476" s="2" t="str">
        <f t="shared" si="105"/>
        <v/>
      </c>
      <c r="C476" s="4">
        <f t="shared" si="117"/>
        <v>370</v>
      </c>
      <c r="D476" s="40">
        <f t="shared" si="112"/>
        <v>30.833333333333332</v>
      </c>
      <c r="E476" s="2">
        <f t="shared" si="113"/>
        <v>129404.52130330961</v>
      </c>
      <c r="F476" s="2">
        <f t="shared" si="118"/>
        <v>870.05000000000007</v>
      </c>
      <c r="G476" s="2">
        <f t="shared" si="119"/>
        <v>323.51130325827404</v>
      </c>
      <c r="H476" s="2">
        <f t="shared" si="120"/>
        <v>546.53869674172597</v>
      </c>
      <c r="I476" s="2">
        <f t="shared" si="106"/>
        <v>128857.98260656788</v>
      </c>
      <c r="J476" s="2"/>
      <c r="K476" s="2">
        <f>K475*(1+$C$44*IF(ISERROR(VLOOKUP(C476/12,#REF!,1,FALSE)),0,1))</f>
        <v>259000</v>
      </c>
      <c r="L476" s="2">
        <f>L475*(1+$C$44*IF(ISERROR(VLOOKUP(C476/12,#REF!,1,FALSE)),0,1))</f>
        <v>857.11999999999989</v>
      </c>
      <c r="M476" s="2">
        <f t="shared" si="107"/>
        <v>-12.930000000000177</v>
      </c>
      <c r="N476" s="2">
        <f t="shared" si="108"/>
        <v>173.16703007505924</v>
      </c>
      <c r="O476" s="2">
        <f>IF(ISERROR(VLOOKUP(C476/12,#REF!,1,FALSE)),0,1)*SUM(N465:N476)*$C$66</f>
        <v>0</v>
      </c>
      <c r="P476" s="2">
        <f t="shared" si="109"/>
        <v>0</v>
      </c>
      <c r="Q476" s="2">
        <f t="shared" si="114"/>
        <v>-56756.245476953176</v>
      </c>
      <c r="R476" s="2">
        <f t="shared" si="110"/>
        <v>73385.77191647896</v>
      </c>
      <c r="S476" s="2">
        <f t="shared" si="115"/>
        <v>43385.77191647896</v>
      </c>
      <c r="T476" s="7">
        <f t="shared" si="111"/>
        <v>0.283342748712274</v>
      </c>
      <c r="U476" s="7">
        <f t="shared" si="116"/>
        <v>2.9436814943911926E-2</v>
      </c>
    </row>
    <row r="477" spans="2:21" x14ac:dyDescent="0.3">
      <c r="B477" s="2" t="str">
        <f t="shared" si="105"/>
        <v/>
      </c>
      <c r="C477" s="4">
        <f t="shared" si="117"/>
        <v>371</v>
      </c>
      <c r="D477" s="40">
        <f t="shared" si="112"/>
        <v>30.916666666666668</v>
      </c>
      <c r="E477" s="2">
        <f t="shared" si="113"/>
        <v>128857.98260656788</v>
      </c>
      <c r="F477" s="2">
        <f t="shared" si="118"/>
        <v>870.05000000000007</v>
      </c>
      <c r="G477" s="2">
        <f t="shared" si="119"/>
        <v>322.14495651641965</v>
      </c>
      <c r="H477" s="2">
        <f t="shared" si="120"/>
        <v>547.90504348358036</v>
      </c>
      <c r="I477" s="2">
        <f t="shared" si="106"/>
        <v>128310.0775630843</v>
      </c>
      <c r="J477" s="2"/>
      <c r="K477" s="2">
        <f>K476*(1+$C$44*IF(ISERROR(VLOOKUP(C477/12,#REF!,1,FALSE)),0,1))</f>
        <v>259000</v>
      </c>
      <c r="L477" s="2">
        <f>L476*(1+$C$44*IF(ISERROR(VLOOKUP(C477/12,#REF!,1,FALSE)),0,1))</f>
        <v>857.11999999999989</v>
      </c>
      <c r="M477" s="2">
        <f t="shared" si="107"/>
        <v>-12.930000000000177</v>
      </c>
      <c r="N477" s="2">
        <f t="shared" si="108"/>
        <v>174.53337681691363</v>
      </c>
      <c r="O477" s="2">
        <f>IF(ISERROR(VLOOKUP(C477/12,#REF!,1,FALSE)),0,1)*SUM(N466:N477)*$C$66</f>
        <v>0</v>
      </c>
      <c r="P477" s="2">
        <f t="shared" si="109"/>
        <v>0</v>
      </c>
      <c r="Q477" s="2">
        <f t="shared" si="114"/>
        <v>-56816.472348183968</v>
      </c>
      <c r="R477" s="2">
        <f t="shared" si="110"/>
        <v>73873.450088731726</v>
      </c>
      <c r="S477" s="2">
        <f t="shared" si="115"/>
        <v>43873.450088731726</v>
      </c>
      <c r="T477" s="7">
        <f t="shared" si="111"/>
        <v>0.2852256760182692</v>
      </c>
      <c r="U477" s="7">
        <f t="shared" si="116"/>
        <v>2.9576864469880615E-2</v>
      </c>
    </row>
    <row r="478" spans="2:21" x14ac:dyDescent="0.3">
      <c r="B478" s="2" t="str">
        <f t="shared" si="105"/>
        <v/>
      </c>
      <c r="C478" s="4">
        <f t="shared" si="117"/>
        <v>372</v>
      </c>
      <c r="D478" s="40">
        <f t="shared" si="112"/>
        <v>31</v>
      </c>
      <c r="E478" s="2">
        <f t="shared" si="113"/>
        <v>128310.0775630843</v>
      </c>
      <c r="F478" s="2">
        <f t="shared" si="118"/>
        <v>870.05000000000007</v>
      </c>
      <c r="G478" s="2">
        <f t="shared" si="119"/>
        <v>320.77519390771073</v>
      </c>
      <c r="H478" s="2">
        <f t="shared" si="120"/>
        <v>549.27480609228928</v>
      </c>
      <c r="I478" s="2">
        <f t="shared" si="106"/>
        <v>127760.80275699201</v>
      </c>
      <c r="J478" s="2"/>
      <c r="K478" s="2">
        <f>K477*(1+$C$44*IF(ISERROR(VLOOKUP(C478/12,#REF!,1,FALSE)),0,1))</f>
        <v>259000</v>
      </c>
      <c r="L478" s="2">
        <f>L477*(1+$C$44*IF(ISERROR(VLOOKUP(C478/12,#REF!,1,FALSE)),0,1))</f>
        <v>857.11999999999989</v>
      </c>
      <c r="M478" s="2">
        <f t="shared" si="107"/>
        <v>-12.930000000000177</v>
      </c>
      <c r="N478" s="2">
        <f t="shared" si="108"/>
        <v>175.90313942562256</v>
      </c>
      <c r="O478" s="2">
        <f>IF(ISERROR(VLOOKUP(C478/12,#REF!,1,FALSE)),0,1)*SUM(N467:N478)*$C$66</f>
        <v>0</v>
      </c>
      <c r="P478" s="2">
        <f t="shared" si="109"/>
        <v>0</v>
      </c>
      <c r="Q478" s="2">
        <f t="shared" si="114"/>
        <v>-56876.749408474119</v>
      </c>
      <c r="R478" s="2">
        <f t="shared" si="110"/>
        <v>74362.447834533858</v>
      </c>
      <c r="S478" s="2">
        <f t="shared" si="115"/>
        <v>44362.447834533858</v>
      </c>
      <c r="T478" s="7">
        <f t="shared" si="111"/>
        <v>0.28711369820283345</v>
      </c>
      <c r="U478" s="7">
        <f t="shared" si="116"/>
        <v>2.971532175940661E-2</v>
      </c>
    </row>
    <row r="479" spans="2:21" x14ac:dyDescent="0.3">
      <c r="B479" s="2" t="str">
        <f t="shared" si="105"/>
        <v/>
      </c>
      <c r="C479" s="4">
        <f t="shared" si="117"/>
        <v>373</v>
      </c>
      <c r="D479" s="40">
        <f t="shared" si="112"/>
        <v>31.083333333333332</v>
      </c>
      <c r="E479" s="2">
        <f t="shared" si="113"/>
        <v>127760.80275699201</v>
      </c>
      <c r="F479" s="2">
        <f t="shared" si="118"/>
        <v>870.05000000000007</v>
      </c>
      <c r="G479" s="2">
        <f t="shared" si="119"/>
        <v>319.40200689248002</v>
      </c>
      <c r="H479" s="2">
        <f t="shared" si="120"/>
        <v>550.64799310752005</v>
      </c>
      <c r="I479" s="2">
        <f t="shared" si="106"/>
        <v>127210.15476388449</v>
      </c>
      <c r="J479" s="2"/>
      <c r="K479" s="2">
        <f>K478*(1+$C$44*IF(ISERROR(VLOOKUP(C479/12,#REF!,1,FALSE)),0,1))</f>
        <v>259000</v>
      </c>
      <c r="L479" s="2">
        <f>L478*(1+$C$44*IF(ISERROR(VLOOKUP(C479/12,#REF!,1,FALSE)),0,1))</f>
        <v>857.11999999999989</v>
      </c>
      <c r="M479" s="2">
        <f t="shared" si="107"/>
        <v>-12.930000000000177</v>
      </c>
      <c r="N479" s="2">
        <f t="shared" si="108"/>
        <v>177.27632644085321</v>
      </c>
      <c r="O479" s="2">
        <f>IF(ISERROR(VLOOKUP(C479/12,#REF!,1,FALSE)),0,1)*SUM(N468:N479)*$C$66</f>
        <v>0</v>
      </c>
      <c r="P479" s="2">
        <f t="shared" si="109"/>
        <v>0</v>
      </c>
      <c r="Q479" s="2">
        <f t="shared" si="114"/>
        <v>-56937.076699647841</v>
      </c>
      <c r="R479" s="2">
        <f t="shared" si="110"/>
        <v>74852.768536467658</v>
      </c>
      <c r="S479" s="2">
        <f t="shared" si="115"/>
        <v>44852.768536467658</v>
      </c>
      <c r="T479" s="7">
        <f t="shared" si="111"/>
        <v>0.28900682832612995</v>
      </c>
      <c r="U479" s="7">
        <f t="shared" si="116"/>
        <v>2.9852207978074086E-2</v>
      </c>
    </row>
    <row r="480" spans="2:21" x14ac:dyDescent="0.3">
      <c r="B480" s="2" t="str">
        <f t="shared" si="105"/>
        <v/>
      </c>
      <c r="C480" s="4">
        <f t="shared" si="117"/>
        <v>374</v>
      </c>
      <c r="D480" s="40">
        <f t="shared" si="112"/>
        <v>31.166666666666668</v>
      </c>
      <c r="E480" s="2">
        <f t="shared" si="113"/>
        <v>127210.15476388449</v>
      </c>
      <c r="F480" s="2">
        <f t="shared" si="118"/>
        <v>870.05000000000007</v>
      </c>
      <c r="G480" s="2">
        <f t="shared" si="119"/>
        <v>318.02538690971124</v>
      </c>
      <c r="H480" s="2">
        <f t="shared" si="120"/>
        <v>552.02461309028877</v>
      </c>
      <c r="I480" s="2">
        <f t="shared" si="106"/>
        <v>126658.1301507942</v>
      </c>
      <c r="J480" s="2"/>
      <c r="K480" s="2">
        <f>K479*(1+$C$44*IF(ISERROR(VLOOKUP(C480/12,#REF!,1,FALSE)),0,1))</f>
        <v>259000</v>
      </c>
      <c r="L480" s="2">
        <f>L479*(1+$C$44*IF(ISERROR(VLOOKUP(C480/12,#REF!,1,FALSE)),0,1))</f>
        <v>857.11999999999989</v>
      </c>
      <c r="M480" s="2">
        <f t="shared" si="107"/>
        <v>-12.930000000000177</v>
      </c>
      <c r="N480" s="2">
        <f t="shared" si="108"/>
        <v>178.65294642362204</v>
      </c>
      <c r="O480" s="2">
        <f>IF(ISERROR(VLOOKUP(C480/12,#REF!,1,FALSE)),0,1)*SUM(N469:N480)*$C$66</f>
        <v>0</v>
      </c>
      <c r="P480" s="2">
        <f t="shared" si="109"/>
        <v>0</v>
      </c>
      <c r="Q480" s="2">
        <f t="shared" si="114"/>
        <v>-56997.454263564206</v>
      </c>
      <c r="R480" s="2">
        <f t="shared" si="110"/>
        <v>75344.415585641604</v>
      </c>
      <c r="S480" s="2">
        <f t="shared" si="115"/>
        <v>45344.415585641604</v>
      </c>
      <c r="T480" s="7">
        <f t="shared" si="111"/>
        <v>0.29090507948124172</v>
      </c>
      <c r="U480" s="7">
        <f t="shared" si="116"/>
        <v>2.9987543942881389E-2</v>
      </c>
    </row>
    <row r="481" spans="2:21" x14ac:dyDescent="0.3">
      <c r="B481" s="2" t="str">
        <f t="shared" si="105"/>
        <v/>
      </c>
      <c r="C481" s="4">
        <f t="shared" si="117"/>
        <v>375</v>
      </c>
      <c r="D481" s="40">
        <f t="shared" si="112"/>
        <v>31.25</v>
      </c>
      <c r="E481" s="2">
        <f t="shared" si="113"/>
        <v>126658.1301507942</v>
      </c>
      <c r="F481" s="2">
        <f t="shared" si="118"/>
        <v>870.05000000000007</v>
      </c>
      <c r="G481" s="2">
        <f t="shared" si="119"/>
        <v>316.64532537698545</v>
      </c>
      <c r="H481" s="2">
        <f t="shared" si="120"/>
        <v>553.40467462301467</v>
      </c>
      <c r="I481" s="2">
        <f t="shared" si="106"/>
        <v>126104.72547617118</v>
      </c>
      <c r="J481" s="2"/>
      <c r="K481" s="2">
        <f>K480*(1+$C$44*IF(ISERROR(VLOOKUP(C481/12,#REF!,1,FALSE)),0,1))</f>
        <v>259000</v>
      </c>
      <c r="L481" s="2">
        <f>L480*(1+$C$44*IF(ISERROR(VLOOKUP(C481/12,#REF!,1,FALSE)),0,1))</f>
        <v>857.11999999999989</v>
      </c>
      <c r="M481" s="2">
        <f t="shared" si="107"/>
        <v>-12.930000000000177</v>
      </c>
      <c r="N481" s="2">
        <f t="shared" si="108"/>
        <v>180.03300795634772</v>
      </c>
      <c r="O481" s="2">
        <f>IF(ISERROR(VLOOKUP(C481/12,#REF!,1,FALSE)),0,1)*SUM(N470:N481)*$C$66</f>
        <v>0</v>
      </c>
      <c r="P481" s="2">
        <f t="shared" si="109"/>
        <v>0</v>
      </c>
      <c r="Q481" s="2">
        <f t="shared" si="114"/>
        <v>-57057.882142117174</v>
      </c>
      <c r="R481" s="2">
        <f t="shared" si="110"/>
        <v>75837.39238171163</v>
      </c>
      <c r="S481" s="2">
        <f t="shared" si="115"/>
        <v>45837.39238171163</v>
      </c>
      <c r="T481" s="7">
        <f t="shared" si="111"/>
        <v>0.29280846479425338</v>
      </c>
      <c r="U481" s="7">
        <f t="shared" si="116"/>
        <v>3.0121350129270752E-2</v>
      </c>
    </row>
    <row r="482" spans="2:21" x14ac:dyDescent="0.3">
      <c r="B482" s="2" t="str">
        <f t="shared" si="105"/>
        <v/>
      </c>
      <c r="C482" s="4">
        <f t="shared" si="117"/>
        <v>376</v>
      </c>
      <c r="D482" s="40">
        <f t="shared" si="112"/>
        <v>31.333333333333332</v>
      </c>
      <c r="E482" s="2">
        <f t="shared" si="113"/>
        <v>126104.72547617118</v>
      </c>
      <c r="F482" s="2">
        <f t="shared" si="118"/>
        <v>870.05000000000007</v>
      </c>
      <c r="G482" s="2">
        <f t="shared" si="119"/>
        <v>315.26181369042791</v>
      </c>
      <c r="H482" s="2">
        <f t="shared" si="120"/>
        <v>554.78818630957221</v>
      </c>
      <c r="I482" s="2">
        <f t="shared" si="106"/>
        <v>125549.93728986161</v>
      </c>
      <c r="J482" s="2"/>
      <c r="K482" s="2">
        <f>K481*(1+$C$44*IF(ISERROR(VLOOKUP(C482/12,#REF!,1,FALSE)),0,1))</f>
        <v>259000</v>
      </c>
      <c r="L482" s="2">
        <f>L481*(1+$C$44*IF(ISERROR(VLOOKUP(C482/12,#REF!,1,FALSE)),0,1))</f>
        <v>857.11999999999989</v>
      </c>
      <c r="M482" s="2">
        <f t="shared" si="107"/>
        <v>-12.930000000000177</v>
      </c>
      <c r="N482" s="2">
        <f t="shared" si="108"/>
        <v>181.41651964290526</v>
      </c>
      <c r="O482" s="2">
        <f>IF(ISERROR(VLOOKUP(C482/12,#REF!,1,FALSE)),0,1)*SUM(N471:N482)*$C$66</f>
        <v>0</v>
      </c>
      <c r="P482" s="2">
        <f t="shared" si="109"/>
        <v>0</v>
      </c>
      <c r="Q482" s="2">
        <f t="shared" si="114"/>
        <v>-57118.3603772356</v>
      </c>
      <c r="R482" s="2">
        <f t="shared" si="110"/>
        <v>76331.702332902787</v>
      </c>
      <c r="S482" s="2">
        <f t="shared" si="115"/>
        <v>46331.702332902787</v>
      </c>
      <c r="T482" s="7">
        <f t="shared" si="111"/>
        <v>0.2947169974243351</v>
      </c>
      <c r="U482" s="7">
        <f t="shared" si="116"/>
        <v>3.0253646677986801E-2</v>
      </c>
    </row>
    <row r="483" spans="2:21" x14ac:dyDescent="0.3">
      <c r="B483" s="2" t="str">
        <f t="shared" si="105"/>
        <v/>
      </c>
      <c r="C483" s="4">
        <f t="shared" si="117"/>
        <v>377</v>
      </c>
      <c r="D483" s="40">
        <f t="shared" si="112"/>
        <v>31.416666666666668</v>
      </c>
      <c r="E483" s="2">
        <f t="shared" si="113"/>
        <v>125549.93728986161</v>
      </c>
      <c r="F483" s="2">
        <f t="shared" si="118"/>
        <v>870.05000000000007</v>
      </c>
      <c r="G483" s="2">
        <f t="shared" si="119"/>
        <v>313.87484322465406</v>
      </c>
      <c r="H483" s="2">
        <f t="shared" si="120"/>
        <v>556.17515677534607</v>
      </c>
      <c r="I483" s="2">
        <f t="shared" si="106"/>
        <v>124993.76213308626</v>
      </c>
      <c r="J483" s="2"/>
      <c r="K483" s="2">
        <f>K482*(1+$C$44*IF(ISERROR(VLOOKUP(C483/12,#REF!,1,FALSE)),0,1))</f>
        <v>259000</v>
      </c>
      <c r="L483" s="2">
        <f>L482*(1+$C$44*IF(ISERROR(VLOOKUP(C483/12,#REF!,1,FALSE)),0,1))</f>
        <v>857.11999999999989</v>
      </c>
      <c r="M483" s="2">
        <f t="shared" si="107"/>
        <v>-12.930000000000177</v>
      </c>
      <c r="N483" s="2">
        <f t="shared" si="108"/>
        <v>182.80349010867911</v>
      </c>
      <c r="O483" s="2">
        <f>IF(ISERROR(VLOOKUP(C483/12,#REF!,1,FALSE)),0,1)*SUM(N472:N483)*$C$66</f>
        <v>0</v>
      </c>
      <c r="P483" s="2">
        <f t="shared" si="109"/>
        <v>0</v>
      </c>
      <c r="Q483" s="2">
        <f t="shared" si="114"/>
        <v>-57178.889010883293</v>
      </c>
      <c r="R483" s="2">
        <f t="shared" si="110"/>
        <v>76827.348856030454</v>
      </c>
      <c r="S483" s="2">
        <f t="shared" si="115"/>
        <v>46827.348856030454</v>
      </c>
      <c r="T483" s="7">
        <f t="shared" si="111"/>
        <v>0.29663069056382413</v>
      </c>
      <c r="U483" s="7">
        <f t="shared" si="116"/>
        <v>3.0384453401772538E-2</v>
      </c>
    </row>
    <row r="484" spans="2:21" x14ac:dyDescent="0.3">
      <c r="B484" s="2" t="str">
        <f t="shared" si="105"/>
        <v/>
      </c>
      <c r="C484" s="4">
        <f t="shared" si="117"/>
        <v>378</v>
      </c>
      <c r="D484" s="40">
        <f t="shared" si="112"/>
        <v>31.5</v>
      </c>
      <c r="E484" s="2">
        <f t="shared" si="113"/>
        <v>124993.76213308626</v>
      </c>
      <c r="F484" s="2">
        <f t="shared" si="118"/>
        <v>870.05000000000007</v>
      </c>
      <c r="G484" s="2">
        <f t="shared" si="119"/>
        <v>312.48440533271565</v>
      </c>
      <c r="H484" s="2">
        <f t="shared" si="120"/>
        <v>557.56559466728436</v>
      </c>
      <c r="I484" s="2">
        <f t="shared" si="106"/>
        <v>124436.19653841898</v>
      </c>
      <c r="J484" s="2"/>
      <c r="K484" s="2">
        <f>K483*(1+$C$44*IF(ISERROR(VLOOKUP(C484/12,#REF!,1,FALSE)),0,1))</f>
        <v>259000</v>
      </c>
      <c r="L484" s="2">
        <f>L483*(1+$C$44*IF(ISERROR(VLOOKUP(C484/12,#REF!,1,FALSE)),0,1))</f>
        <v>857.11999999999989</v>
      </c>
      <c r="M484" s="2">
        <f t="shared" si="107"/>
        <v>-12.930000000000177</v>
      </c>
      <c r="N484" s="2">
        <f t="shared" si="108"/>
        <v>184.19392800061763</v>
      </c>
      <c r="O484" s="2">
        <f>IF(ISERROR(VLOOKUP(C484/12,#REF!,1,FALSE)),0,1)*SUM(N473:N484)*$C$66</f>
        <v>0</v>
      </c>
      <c r="P484" s="2">
        <f t="shared" si="109"/>
        <v>0</v>
      </c>
      <c r="Q484" s="2">
        <f t="shared" si="114"/>
        <v>-57239.468085059023</v>
      </c>
      <c r="R484" s="2">
        <f t="shared" si="110"/>
        <v>77324.335376521994</v>
      </c>
      <c r="S484" s="2">
        <f t="shared" si="115"/>
        <v>47324.335376521994</v>
      </c>
      <c r="T484" s="7">
        <f t="shared" si="111"/>
        <v>0.29854955743830885</v>
      </c>
      <c r="U484" s="7">
        <f t="shared" si="116"/>
        <v>3.0513789791900559E-2</v>
      </c>
    </row>
    <row r="485" spans="2:21" x14ac:dyDescent="0.3">
      <c r="B485" s="2" t="str">
        <f t="shared" si="105"/>
        <v/>
      </c>
      <c r="C485" s="4">
        <f t="shared" si="117"/>
        <v>379</v>
      </c>
      <c r="D485" s="40">
        <f t="shared" si="112"/>
        <v>31.583333333333332</v>
      </c>
      <c r="E485" s="2">
        <f t="shared" si="113"/>
        <v>124436.19653841898</v>
      </c>
      <c r="F485" s="2">
        <f t="shared" si="118"/>
        <v>870.05000000000007</v>
      </c>
      <c r="G485" s="2">
        <f t="shared" si="119"/>
        <v>311.09049134604743</v>
      </c>
      <c r="H485" s="2">
        <f t="shared" si="120"/>
        <v>558.95950865395264</v>
      </c>
      <c r="I485" s="2">
        <f t="shared" si="106"/>
        <v>123877.23702976503</v>
      </c>
      <c r="J485" s="2"/>
      <c r="K485" s="2">
        <f>K484*(1+$C$44*IF(ISERROR(VLOOKUP(C485/12,#REF!,1,FALSE)),0,1))</f>
        <v>259000</v>
      </c>
      <c r="L485" s="2">
        <f>L484*(1+$C$44*IF(ISERROR(VLOOKUP(C485/12,#REF!,1,FALSE)),0,1))</f>
        <v>857.11999999999989</v>
      </c>
      <c r="M485" s="2">
        <f t="shared" si="107"/>
        <v>-12.930000000000177</v>
      </c>
      <c r="N485" s="2">
        <f t="shared" si="108"/>
        <v>185.5878419872858</v>
      </c>
      <c r="O485" s="2">
        <f>IF(ISERROR(VLOOKUP(C485/12,#REF!,1,FALSE)),0,1)*SUM(N474:N485)*$C$66</f>
        <v>0</v>
      </c>
      <c r="P485" s="2">
        <f t="shared" si="109"/>
        <v>0</v>
      </c>
      <c r="Q485" s="2">
        <f t="shared" si="114"/>
        <v>-57300.097641796565</v>
      </c>
      <c r="R485" s="2">
        <f t="shared" si="110"/>
        <v>77822.665328438394</v>
      </c>
      <c r="S485" s="2">
        <f t="shared" si="115"/>
        <v>47822.665328438394</v>
      </c>
      <c r="T485" s="7">
        <f t="shared" si="111"/>
        <v>0.30047361130671196</v>
      </c>
      <c r="U485" s="7">
        <f t="shared" si="116"/>
        <v>3.0641675024551951E-2</v>
      </c>
    </row>
    <row r="486" spans="2:21" x14ac:dyDescent="0.3">
      <c r="B486" s="2" t="str">
        <f t="shared" si="105"/>
        <v/>
      </c>
      <c r="C486" s="4">
        <f t="shared" si="117"/>
        <v>380</v>
      </c>
      <c r="D486" s="40">
        <f t="shared" si="112"/>
        <v>31.666666666666668</v>
      </c>
      <c r="E486" s="2">
        <f t="shared" si="113"/>
        <v>123877.23702976503</v>
      </c>
      <c r="F486" s="2">
        <f t="shared" si="118"/>
        <v>870.05000000000007</v>
      </c>
      <c r="G486" s="2">
        <f t="shared" si="119"/>
        <v>309.69309257441256</v>
      </c>
      <c r="H486" s="2">
        <f t="shared" si="120"/>
        <v>560.35690742558745</v>
      </c>
      <c r="I486" s="2">
        <f t="shared" si="106"/>
        <v>123316.88012233944</v>
      </c>
      <c r="J486" s="2"/>
      <c r="K486" s="2">
        <f>K485*(1+$C$44*IF(ISERROR(VLOOKUP(C486/12,#REF!,1,FALSE)),0,1))</f>
        <v>259000</v>
      </c>
      <c r="L486" s="2">
        <f>L485*(1+$C$44*IF(ISERROR(VLOOKUP(C486/12,#REF!,1,FALSE)),0,1))</f>
        <v>857.11999999999989</v>
      </c>
      <c r="M486" s="2">
        <f t="shared" si="107"/>
        <v>-12.930000000000177</v>
      </c>
      <c r="N486" s="2">
        <f t="shared" si="108"/>
        <v>186.98524075892072</v>
      </c>
      <c r="O486" s="2">
        <f>IF(ISERROR(VLOOKUP(C486/12,#REF!,1,FALSE)),0,1)*SUM(N475:N486)*$C$66</f>
        <v>0</v>
      </c>
      <c r="P486" s="2">
        <f t="shared" si="109"/>
        <v>0</v>
      </c>
      <c r="Q486" s="2">
        <f t="shared" si="114"/>
        <v>-57360.777723164727</v>
      </c>
      <c r="R486" s="2">
        <f t="shared" si="110"/>
        <v>78322.342154495826</v>
      </c>
      <c r="S486" s="2">
        <f t="shared" si="115"/>
        <v>48322.342154495826</v>
      </c>
      <c r="T486" s="7">
        <f t="shared" si="111"/>
        <v>0.30240286546137385</v>
      </c>
      <c r="U486" s="7">
        <f t="shared" si="116"/>
        <v>3.0768127967041092E-2</v>
      </c>
    </row>
    <row r="487" spans="2:21" x14ac:dyDescent="0.3">
      <c r="B487" s="2" t="str">
        <f t="shared" si="105"/>
        <v/>
      </c>
      <c r="C487" s="4">
        <f t="shared" si="117"/>
        <v>381</v>
      </c>
      <c r="D487" s="40">
        <f t="shared" si="112"/>
        <v>31.75</v>
      </c>
      <c r="E487" s="2">
        <f t="shared" si="113"/>
        <v>123316.88012233944</v>
      </c>
      <c r="F487" s="2">
        <f t="shared" si="118"/>
        <v>870.05000000000007</v>
      </c>
      <c r="G487" s="2">
        <f t="shared" si="119"/>
        <v>308.29220030584855</v>
      </c>
      <c r="H487" s="2">
        <f t="shared" si="120"/>
        <v>561.75779969415157</v>
      </c>
      <c r="I487" s="2">
        <f t="shared" si="106"/>
        <v>122755.12232264529</v>
      </c>
      <c r="J487" s="2"/>
      <c r="K487" s="2">
        <f>K486*(1+$C$44*IF(ISERROR(VLOOKUP(C487/12,#REF!,1,FALSE)),0,1))</f>
        <v>259000</v>
      </c>
      <c r="L487" s="2">
        <f>L486*(1+$C$44*IF(ISERROR(VLOOKUP(C487/12,#REF!,1,FALSE)),0,1))</f>
        <v>857.11999999999989</v>
      </c>
      <c r="M487" s="2">
        <f t="shared" si="107"/>
        <v>-12.930000000000177</v>
      </c>
      <c r="N487" s="2">
        <f t="shared" si="108"/>
        <v>188.38613302748462</v>
      </c>
      <c r="O487" s="2">
        <f>IF(ISERROR(VLOOKUP(C487/12,#REF!,1,FALSE)),0,1)*SUM(N476:N487)*$C$66</f>
        <v>0</v>
      </c>
      <c r="P487" s="2">
        <f t="shared" si="109"/>
        <v>0</v>
      </c>
      <c r="Q487" s="2">
        <f t="shared" si="114"/>
        <v>-57421.508371267359</v>
      </c>
      <c r="R487" s="2">
        <f t="shared" si="110"/>
        <v>78823.369306087363</v>
      </c>
      <c r="S487" s="2">
        <f t="shared" si="115"/>
        <v>48823.369306087363</v>
      </c>
      <c r="T487" s="7">
        <f t="shared" si="111"/>
        <v>0.30433733322813655</v>
      </c>
      <c r="U487" s="7">
        <f t="shared" si="116"/>
        <v>3.0893167183893011E-2</v>
      </c>
    </row>
    <row r="488" spans="2:21" x14ac:dyDescent="0.3">
      <c r="B488" s="2" t="str">
        <f t="shared" si="105"/>
        <v/>
      </c>
      <c r="C488" s="4">
        <f t="shared" si="117"/>
        <v>382</v>
      </c>
      <c r="D488" s="40">
        <f t="shared" si="112"/>
        <v>31.833333333333332</v>
      </c>
      <c r="E488" s="2">
        <f t="shared" si="113"/>
        <v>122755.12232264529</v>
      </c>
      <c r="F488" s="2">
        <f t="shared" si="118"/>
        <v>870.05000000000007</v>
      </c>
      <c r="G488" s="2">
        <f t="shared" si="119"/>
        <v>306.88780580661319</v>
      </c>
      <c r="H488" s="2">
        <f t="shared" si="120"/>
        <v>563.16219419338688</v>
      </c>
      <c r="I488" s="2">
        <f t="shared" si="106"/>
        <v>122191.9601284519</v>
      </c>
      <c r="J488" s="2"/>
      <c r="K488" s="2">
        <f>K487*(1+$C$44*IF(ISERROR(VLOOKUP(C488/12,#REF!,1,FALSE)),0,1))</f>
        <v>259000</v>
      </c>
      <c r="L488" s="2">
        <f>L487*(1+$C$44*IF(ISERROR(VLOOKUP(C488/12,#REF!,1,FALSE)),0,1))</f>
        <v>857.11999999999989</v>
      </c>
      <c r="M488" s="2">
        <f t="shared" si="107"/>
        <v>-12.930000000000177</v>
      </c>
      <c r="N488" s="2">
        <f t="shared" si="108"/>
        <v>189.79052752672004</v>
      </c>
      <c r="O488" s="2">
        <f>IF(ISERROR(VLOOKUP(C488/12,#REF!,1,FALSE)),0,1)*SUM(N477:N488)*$C$66</f>
        <v>0</v>
      </c>
      <c r="P488" s="2">
        <f t="shared" si="109"/>
        <v>0</v>
      </c>
      <c r="Q488" s="2">
        <f t="shared" si="114"/>
        <v>-57482.289628243409</v>
      </c>
      <c r="R488" s="2">
        <f t="shared" si="110"/>
        <v>79325.750243304676</v>
      </c>
      <c r="S488" s="2">
        <f t="shared" si="115"/>
        <v>49325.750243304676</v>
      </c>
      <c r="T488" s="7">
        <f t="shared" si="111"/>
        <v>0.30627702796642731</v>
      </c>
      <c r="U488" s="7">
        <f t="shared" si="116"/>
        <v>3.1016810942778195E-2</v>
      </c>
    </row>
    <row r="489" spans="2:21" x14ac:dyDescent="0.3">
      <c r="B489" s="2" t="str">
        <f t="shared" si="105"/>
        <v/>
      </c>
      <c r="C489" s="4">
        <f t="shared" si="117"/>
        <v>383</v>
      </c>
      <c r="D489" s="40">
        <f t="shared" si="112"/>
        <v>31.916666666666668</v>
      </c>
      <c r="E489" s="2">
        <f t="shared" si="113"/>
        <v>122191.9601284519</v>
      </c>
      <c r="F489" s="2">
        <f t="shared" si="118"/>
        <v>870.05000000000007</v>
      </c>
      <c r="G489" s="2">
        <f t="shared" si="119"/>
        <v>305.47990032112972</v>
      </c>
      <c r="H489" s="2">
        <f t="shared" si="120"/>
        <v>564.57009967887029</v>
      </c>
      <c r="I489" s="2">
        <f t="shared" si="106"/>
        <v>121627.39002877304</v>
      </c>
      <c r="J489" s="2"/>
      <c r="K489" s="2">
        <f>K488*(1+$C$44*IF(ISERROR(VLOOKUP(C489/12,#REF!,1,FALSE)),0,1))</f>
        <v>259000</v>
      </c>
      <c r="L489" s="2">
        <f>L488*(1+$C$44*IF(ISERROR(VLOOKUP(C489/12,#REF!,1,FALSE)),0,1))</f>
        <v>857.11999999999989</v>
      </c>
      <c r="M489" s="2">
        <f t="shared" si="107"/>
        <v>-12.930000000000177</v>
      </c>
      <c r="N489" s="2">
        <f t="shared" si="108"/>
        <v>191.19843301220357</v>
      </c>
      <c r="O489" s="2">
        <f>IF(ISERROR(VLOOKUP(C489/12,#REF!,1,FALSE)),0,1)*SUM(N478:N489)*$C$66</f>
        <v>0</v>
      </c>
      <c r="P489" s="2">
        <f t="shared" si="109"/>
        <v>0</v>
      </c>
      <c r="Q489" s="2">
        <f t="shared" si="114"/>
        <v>-57543.121536266939</v>
      </c>
      <c r="R489" s="2">
        <f t="shared" si="110"/>
        <v>79829.488434960032</v>
      </c>
      <c r="S489" s="2">
        <f t="shared" si="115"/>
        <v>49829.488434960032</v>
      </c>
      <c r="T489" s="7">
        <f t="shared" si="111"/>
        <v>0.30822196306934374</v>
      </c>
      <c r="U489" s="7">
        <f t="shared" si="116"/>
        <v>3.113907722030862E-2</v>
      </c>
    </row>
    <row r="490" spans="2:21" x14ac:dyDescent="0.3">
      <c r="B490" s="2" t="str">
        <f t="shared" si="105"/>
        <v/>
      </c>
      <c r="C490" s="4">
        <f t="shared" si="117"/>
        <v>384</v>
      </c>
      <c r="D490" s="40">
        <f t="shared" si="112"/>
        <v>32</v>
      </c>
      <c r="E490" s="2">
        <f t="shared" si="113"/>
        <v>121627.39002877304</v>
      </c>
      <c r="F490" s="2">
        <f t="shared" si="118"/>
        <v>870.05000000000007</v>
      </c>
      <c r="G490" s="2">
        <f t="shared" si="119"/>
        <v>304.0684750719326</v>
      </c>
      <c r="H490" s="2">
        <f t="shared" si="120"/>
        <v>565.98152492806753</v>
      </c>
      <c r="I490" s="2">
        <f t="shared" si="106"/>
        <v>121061.40850384497</v>
      </c>
      <c r="J490" s="2"/>
      <c r="K490" s="2">
        <f>K489*(1+$C$44*IF(ISERROR(VLOOKUP(C490/12,#REF!,1,FALSE)),0,1))</f>
        <v>259000</v>
      </c>
      <c r="L490" s="2">
        <f>L489*(1+$C$44*IF(ISERROR(VLOOKUP(C490/12,#REF!,1,FALSE)),0,1))</f>
        <v>857.11999999999989</v>
      </c>
      <c r="M490" s="2">
        <f t="shared" si="107"/>
        <v>-12.930000000000177</v>
      </c>
      <c r="N490" s="2">
        <f t="shared" si="108"/>
        <v>192.60985826140057</v>
      </c>
      <c r="O490" s="2">
        <f>IF(ISERROR(VLOOKUP(C490/12,#REF!,1,FALSE)),0,1)*SUM(N479:N490)*$C$66</f>
        <v>0</v>
      </c>
      <c r="P490" s="2">
        <f t="shared" si="109"/>
        <v>0</v>
      </c>
      <c r="Q490" s="2">
        <f t="shared" si="114"/>
        <v>-57604.004137547156</v>
      </c>
      <c r="R490" s="2">
        <f t="shared" si="110"/>
        <v>80334.587358607867</v>
      </c>
      <c r="S490" s="2">
        <f t="shared" si="115"/>
        <v>50334.587358607867</v>
      </c>
      <c r="T490" s="7">
        <f t="shared" si="111"/>
        <v>0.31017215196373693</v>
      </c>
      <c r="U490" s="7">
        <f t="shared" si="116"/>
        <v>3.1259983707695227E-2</v>
      </c>
    </row>
    <row r="491" spans="2:21" x14ac:dyDescent="0.3">
      <c r="B491" s="2" t="str">
        <f t="shared" ref="B491:B554" si="121">IF(AND(I491&lt;1,I490&gt;1),"x","")</f>
        <v/>
      </c>
      <c r="C491" s="4">
        <f t="shared" si="117"/>
        <v>385</v>
      </c>
      <c r="D491" s="40">
        <f t="shared" si="112"/>
        <v>32.083333333333336</v>
      </c>
      <c r="E491" s="2">
        <f t="shared" si="113"/>
        <v>121061.40850384497</v>
      </c>
      <c r="F491" s="2">
        <f t="shared" si="118"/>
        <v>870.05000000000007</v>
      </c>
      <c r="G491" s="2">
        <f t="shared" si="119"/>
        <v>302.65352125961243</v>
      </c>
      <c r="H491" s="2">
        <f t="shared" si="120"/>
        <v>567.39647874038769</v>
      </c>
      <c r="I491" s="2">
        <f t="shared" ref="I491:I554" si="122">E491-H491</f>
        <v>120494.01202510459</v>
      </c>
      <c r="J491" s="2"/>
      <c r="K491" s="2">
        <f>K490*(1+$C$44*IF(ISERROR(VLOOKUP(C491/12,#REF!,1,FALSE)),0,1))</f>
        <v>259000</v>
      </c>
      <c r="L491" s="2">
        <f>L490*(1+$C$44*IF(ISERROR(VLOOKUP(C491/12,#REF!,1,FALSE)),0,1))</f>
        <v>857.11999999999989</v>
      </c>
      <c r="M491" s="2">
        <f t="shared" ref="M491:M554" si="123">L491-F491</f>
        <v>-12.930000000000177</v>
      </c>
      <c r="N491" s="2">
        <f t="shared" ref="N491:N554" si="124">L491-G491-$C$79/12</f>
        <v>194.02481207372074</v>
      </c>
      <c r="O491" s="2">
        <f>IF(ISERROR(VLOOKUP(C491/12,#REF!,1,FALSE)),0,1)*SUM(N480:N491)*$C$66</f>
        <v>0</v>
      </c>
      <c r="P491" s="2">
        <f t="shared" ref="P491:P554" si="125">IF(D491=$C$95,K491-$C$7+$C$7*$C$78*D491,0)*$C$66</f>
        <v>0</v>
      </c>
      <c r="Q491" s="2">
        <f t="shared" si="114"/>
        <v>-57664.937474328442</v>
      </c>
      <c r="R491" s="2">
        <f t="shared" ref="R491:R554" si="126">Q491+K491-I491</f>
        <v>80841.050500566969</v>
      </c>
      <c r="S491" s="2">
        <f t="shared" si="115"/>
        <v>50841.050500566969</v>
      </c>
      <c r="T491" s="7">
        <f t="shared" ref="T491:T554" si="127">R491/K491</f>
        <v>0.31212760811029716</v>
      </c>
      <c r="U491" s="7">
        <f t="shared" si="116"/>
        <v>3.137954781627772E-2</v>
      </c>
    </row>
    <row r="492" spans="2:21" x14ac:dyDescent="0.3">
      <c r="B492" s="2" t="str">
        <f t="shared" si="121"/>
        <v/>
      </c>
      <c r="C492" s="4">
        <f t="shared" si="117"/>
        <v>386</v>
      </c>
      <c r="D492" s="40">
        <f t="shared" ref="D492:D555" si="128">C492/12</f>
        <v>32.166666666666664</v>
      </c>
      <c r="E492" s="2">
        <f t="shared" ref="E492:E555" si="129">I491</f>
        <v>120494.01202510459</v>
      </c>
      <c r="F492" s="2">
        <f t="shared" si="118"/>
        <v>870.05000000000007</v>
      </c>
      <c r="G492" s="2">
        <f t="shared" si="119"/>
        <v>301.2350300627615</v>
      </c>
      <c r="H492" s="2">
        <f t="shared" si="120"/>
        <v>568.81496993723863</v>
      </c>
      <c r="I492" s="2">
        <f t="shared" si="122"/>
        <v>119925.19705516734</v>
      </c>
      <c r="J492" s="2"/>
      <c r="K492" s="2">
        <f>K491*(1+$C$44*IF(ISERROR(VLOOKUP(C492/12,#REF!,1,FALSE)),0,1))</f>
        <v>259000</v>
      </c>
      <c r="L492" s="2">
        <f>L491*(1+$C$44*IF(ISERROR(VLOOKUP(C492/12,#REF!,1,FALSE)),0,1))</f>
        <v>857.11999999999989</v>
      </c>
      <c r="M492" s="2">
        <f t="shared" si="123"/>
        <v>-12.930000000000177</v>
      </c>
      <c r="N492" s="2">
        <f t="shared" si="124"/>
        <v>195.44330327057168</v>
      </c>
      <c r="O492" s="2">
        <f>IF(ISERROR(VLOOKUP(C492/12,#REF!,1,FALSE)),0,1)*SUM(N481:N492)*$C$66</f>
        <v>0</v>
      </c>
      <c r="P492" s="2">
        <f t="shared" si="125"/>
        <v>0</v>
      </c>
      <c r="Q492" s="2">
        <f t="shared" ref="Q492:Q555" si="130">M492-O492-P492+Q491*(1+$C$46/12)</f>
        <v>-57725.921588890378</v>
      </c>
      <c r="R492" s="2">
        <f t="shared" si="126"/>
        <v>81348.881355942285</v>
      </c>
      <c r="S492" s="2">
        <f t="shared" ref="S492:S555" si="131">R492-$C$33</f>
        <v>51348.881355942285</v>
      </c>
      <c r="T492" s="7">
        <f t="shared" si="127"/>
        <v>0.31408834500363819</v>
      </c>
      <c r="U492" s="7">
        <f t="shared" ref="U492:U555" si="132">IF(R492&lt;0,"n.a.",((R492/$C$33)^(1/D492))-1)</f>
        <v>3.1497786682922024E-2</v>
      </c>
    </row>
    <row r="493" spans="2:21" x14ac:dyDescent="0.3">
      <c r="B493" s="2" t="str">
        <f t="shared" si="121"/>
        <v/>
      </c>
      <c r="C493" s="4">
        <f t="shared" ref="C493:C556" si="133">C492+1</f>
        <v>387</v>
      </c>
      <c r="D493" s="40">
        <f t="shared" si="128"/>
        <v>32.25</v>
      </c>
      <c r="E493" s="2">
        <f t="shared" si="129"/>
        <v>119925.19705516734</v>
      </c>
      <c r="F493" s="2">
        <f t="shared" ref="F493:F556" si="134">F492</f>
        <v>870.05000000000007</v>
      </c>
      <c r="G493" s="2">
        <f t="shared" ref="G493:G556" si="135">E493*$C$30/12</f>
        <v>299.81299263791834</v>
      </c>
      <c r="H493" s="2">
        <f t="shared" ref="H493:H556" si="136">F493-G493</f>
        <v>570.23700736208173</v>
      </c>
      <c r="I493" s="2">
        <f t="shared" si="122"/>
        <v>119354.96004780526</v>
      </c>
      <c r="J493" s="2"/>
      <c r="K493" s="2">
        <f>K492*(1+$C$44*IF(ISERROR(VLOOKUP(C493/12,#REF!,1,FALSE)),0,1))</f>
        <v>259000</v>
      </c>
      <c r="L493" s="2">
        <f>L492*(1+$C$44*IF(ISERROR(VLOOKUP(C493/12,#REF!,1,FALSE)),0,1))</f>
        <v>857.11999999999989</v>
      </c>
      <c r="M493" s="2">
        <f t="shared" si="123"/>
        <v>-12.930000000000177</v>
      </c>
      <c r="N493" s="2">
        <f t="shared" si="124"/>
        <v>196.86534069541489</v>
      </c>
      <c r="O493" s="2">
        <f>IF(ISERROR(VLOOKUP(C493/12,#REF!,1,FALSE)),0,1)*SUM(N482:N493)*$C$66</f>
        <v>0</v>
      </c>
      <c r="P493" s="2">
        <f t="shared" si="125"/>
        <v>0</v>
      </c>
      <c r="Q493" s="2">
        <f t="shared" si="130"/>
        <v>-57786.956523547778</v>
      </c>
      <c r="R493" s="2">
        <f t="shared" si="126"/>
        <v>81858.083428646976</v>
      </c>
      <c r="S493" s="2">
        <f t="shared" si="131"/>
        <v>51858.083428646976</v>
      </c>
      <c r="T493" s="7">
        <f t="shared" si="127"/>
        <v>0.31605437617238213</v>
      </c>
      <c r="U493" s="7">
        <f t="shared" si="132"/>
        <v>3.1614717175296736E-2</v>
      </c>
    </row>
    <row r="494" spans="2:21" x14ac:dyDescent="0.3">
      <c r="B494" s="2" t="str">
        <f t="shared" si="121"/>
        <v/>
      </c>
      <c r="C494" s="4">
        <f t="shared" si="133"/>
        <v>388</v>
      </c>
      <c r="D494" s="40">
        <f t="shared" si="128"/>
        <v>32.333333333333336</v>
      </c>
      <c r="E494" s="2">
        <f t="shared" si="129"/>
        <v>119354.96004780526</v>
      </c>
      <c r="F494" s="2">
        <f t="shared" si="134"/>
        <v>870.05000000000007</v>
      </c>
      <c r="G494" s="2">
        <f t="shared" si="135"/>
        <v>298.38740011951313</v>
      </c>
      <c r="H494" s="2">
        <f t="shared" si="136"/>
        <v>571.66259988048694</v>
      </c>
      <c r="I494" s="2">
        <f t="shared" si="122"/>
        <v>118783.29744792478</v>
      </c>
      <c r="J494" s="2"/>
      <c r="K494" s="2">
        <f>K493*(1+$C$44*IF(ISERROR(VLOOKUP(C494/12,#REF!,1,FALSE)),0,1))</f>
        <v>259000</v>
      </c>
      <c r="L494" s="2">
        <f>L493*(1+$C$44*IF(ISERROR(VLOOKUP(C494/12,#REF!,1,FALSE)),0,1))</f>
        <v>857.11999999999989</v>
      </c>
      <c r="M494" s="2">
        <f t="shared" si="123"/>
        <v>-12.930000000000177</v>
      </c>
      <c r="N494" s="2">
        <f t="shared" si="124"/>
        <v>198.2909332138201</v>
      </c>
      <c r="O494" s="2">
        <f>IF(ISERROR(VLOOKUP(C494/12,#REF!,1,FALSE)),0,1)*SUM(N483:N494)*$C$66</f>
        <v>0</v>
      </c>
      <c r="P494" s="2">
        <f t="shared" si="125"/>
        <v>0</v>
      </c>
      <c r="Q494" s="2">
        <f t="shared" si="130"/>
        <v>-57848.042320650733</v>
      </c>
      <c r="R494" s="2">
        <f t="shared" si="126"/>
        <v>82368.660231424481</v>
      </c>
      <c r="S494" s="2">
        <f t="shared" si="131"/>
        <v>52368.660231424481</v>
      </c>
      <c r="T494" s="7">
        <f t="shared" si="127"/>
        <v>0.31802571517924511</v>
      </c>
      <c r="U494" s="7">
        <f t="shared" si="132"/>
        <v>3.173035589702522E-2</v>
      </c>
    </row>
    <row r="495" spans="2:21" x14ac:dyDescent="0.3">
      <c r="B495" s="2" t="str">
        <f t="shared" si="121"/>
        <v/>
      </c>
      <c r="C495" s="4">
        <f t="shared" si="133"/>
        <v>389</v>
      </c>
      <c r="D495" s="40">
        <f t="shared" si="128"/>
        <v>32.416666666666664</v>
      </c>
      <c r="E495" s="2">
        <f t="shared" si="129"/>
        <v>118783.29744792478</v>
      </c>
      <c r="F495" s="2">
        <f t="shared" si="134"/>
        <v>870.05000000000007</v>
      </c>
      <c r="G495" s="2">
        <f t="shared" si="135"/>
        <v>296.95824361981192</v>
      </c>
      <c r="H495" s="2">
        <f t="shared" si="136"/>
        <v>573.09175638018814</v>
      </c>
      <c r="I495" s="2">
        <f t="shared" si="122"/>
        <v>118210.20569154459</v>
      </c>
      <c r="J495" s="2"/>
      <c r="K495" s="2">
        <f>K494*(1+$C$44*IF(ISERROR(VLOOKUP(C495/12,#REF!,1,FALSE)),0,1))</f>
        <v>259000</v>
      </c>
      <c r="L495" s="2">
        <f>L494*(1+$C$44*IF(ISERROR(VLOOKUP(C495/12,#REF!,1,FALSE)),0,1))</f>
        <v>857.11999999999989</v>
      </c>
      <c r="M495" s="2">
        <f t="shared" si="123"/>
        <v>-12.930000000000177</v>
      </c>
      <c r="N495" s="2">
        <f t="shared" si="124"/>
        <v>199.7200897135213</v>
      </c>
      <c r="O495" s="2">
        <f>IF(ISERROR(VLOOKUP(C495/12,#REF!,1,FALSE)),0,1)*SUM(N484:N495)*$C$66</f>
        <v>0</v>
      </c>
      <c r="P495" s="2">
        <f t="shared" si="125"/>
        <v>0</v>
      </c>
      <c r="Q495" s="2">
        <f t="shared" si="130"/>
        <v>-57909.179022584605</v>
      </c>
      <c r="R495" s="2">
        <f t="shared" si="126"/>
        <v>82880.615285870808</v>
      </c>
      <c r="S495" s="2">
        <f t="shared" si="131"/>
        <v>52880.615285870808</v>
      </c>
      <c r="T495" s="7">
        <f t="shared" si="127"/>
        <v>0.32000237562112283</v>
      </c>
      <c r="U495" s="7">
        <f t="shared" si="132"/>
        <v>3.184471919272136E-2</v>
      </c>
    </row>
    <row r="496" spans="2:21" x14ac:dyDescent="0.3">
      <c r="B496" s="2" t="str">
        <f t="shared" si="121"/>
        <v/>
      </c>
      <c r="C496" s="4">
        <f t="shared" si="133"/>
        <v>390</v>
      </c>
      <c r="D496" s="40">
        <f t="shared" si="128"/>
        <v>32.5</v>
      </c>
      <c r="E496" s="2">
        <f t="shared" si="129"/>
        <v>118210.20569154459</v>
      </c>
      <c r="F496" s="2">
        <f t="shared" si="134"/>
        <v>870.05000000000007</v>
      </c>
      <c r="G496" s="2">
        <f t="shared" si="135"/>
        <v>295.52551422886148</v>
      </c>
      <c r="H496" s="2">
        <f t="shared" si="136"/>
        <v>574.52448577113864</v>
      </c>
      <c r="I496" s="2">
        <f t="shared" si="122"/>
        <v>117635.68120577345</v>
      </c>
      <c r="J496" s="2"/>
      <c r="K496" s="2">
        <f>K495*(1+$C$44*IF(ISERROR(VLOOKUP(C496/12,#REF!,1,FALSE)),0,1))</f>
        <v>259000</v>
      </c>
      <c r="L496" s="2">
        <f>L495*(1+$C$44*IF(ISERROR(VLOOKUP(C496/12,#REF!,1,FALSE)),0,1))</f>
        <v>857.11999999999989</v>
      </c>
      <c r="M496" s="2">
        <f t="shared" si="123"/>
        <v>-12.930000000000177</v>
      </c>
      <c r="N496" s="2">
        <f t="shared" si="124"/>
        <v>201.15281910447169</v>
      </c>
      <c r="O496" s="2">
        <f>IF(ISERROR(VLOOKUP(C496/12,#REF!,1,FALSE)),0,1)*SUM(N485:N496)*$C$66</f>
        <v>0</v>
      </c>
      <c r="P496" s="2">
        <f t="shared" si="125"/>
        <v>0</v>
      </c>
      <c r="Q496" s="2">
        <f t="shared" si="130"/>
        <v>-57970.366671770091</v>
      </c>
      <c r="R496" s="2">
        <f t="shared" si="126"/>
        <v>83393.952122456467</v>
      </c>
      <c r="S496" s="2">
        <f t="shared" si="131"/>
        <v>53393.952122456467</v>
      </c>
      <c r="T496" s="7">
        <f t="shared" si="127"/>
        <v>0.32198437112917555</v>
      </c>
      <c r="U496" s="7">
        <f t="shared" si="132"/>
        <v>3.1957823152910736E-2</v>
      </c>
    </row>
    <row r="497" spans="2:21" x14ac:dyDescent="0.3">
      <c r="B497" s="2" t="str">
        <f t="shared" si="121"/>
        <v/>
      </c>
      <c r="C497" s="4">
        <f t="shared" si="133"/>
        <v>391</v>
      </c>
      <c r="D497" s="40">
        <f t="shared" si="128"/>
        <v>32.583333333333336</v>
      </c>
      <c r="E497" s="2">
        <f t="shared" si="129"/>
        <v>117635.68120577345</v>
      </c>
      <c r="F497" s="2">
        <f t="shared" si="134"/>
        <v>870.05000000000007</v>
      </c>
      <c r="G497" s="2">
        <f t="shared" si="135"/>
        <v>294.08920301443362</v>
      </c>
      <c r="H497" s="2">
        <f t="shared" si="136"/>
        <v>575.9607969855665</v>
      </c>
      <c r="I497" s="2">
        <f t="shared" si="122"/>
        <v>117059.72040878788</v>
      </c>
      <c r="J497" s="2"/>
      <c r="K497" s="2">
        <f>K496*(1+$C$44*IF(ISERROR(VLOOKUP(C497/12,#REF!,1,FALSE)),0,1))</f>
        <v>259000</v>
      </c>
      <c r="L497" s="2">
        <f>L496*(1+$C$44*IF(ISERROR(VLOOKUP(C497/12,#REF!,1,FALSE)),0,1))</f>
        <v>857.11999999999989</v>
      </c>
      <c r="M497" s="2">
        <f t="shared" si="123"/>
        <v>-12.930000000000177</v>
      </c>
      <c r="N497" s="2">
        <f t="shared" si="124"/>
        <v>202.58913031889955</v>
      </c>
      <c r="O497" s="2">
        <f>IF(ISERROR(VLOOKUP(C497/12,#REF!,1,FALSE)),0,1)*SUM(N486:N497)*$C$66</f>
        <v>0</v>
      </c>
      <c r="P497" s="2">
        <f t="shared" si="125"/>
        <v>0</v>
      </c>
      <c r="Q497" s="2">
        <f t="shared" si="130"/>
        <v>-58031.605310663224</v>
      </c>
      <c r="R497" s="2">
        <f t="shared" si="126"/>
        <v>83908.67428054889</v>
      </c>
      <c r="S497" s="2">
        <f t="shared" si="131"/>
        <v>53908.67428054889</v>
      </c>
      <c r="T497" s="7">
        <f t="shared" si="127"/>
        <v>0.32397171536891461</v>
      </c>
      <c r="U497" s="7">
        <f t="shared" si="132"/>
        <v>3.2069683618837885E-2</v>
      </c>
    </row>
    <row r="498" spans="2:21" x14ac:dyDescent="0.3">
      <c r="B498" s="2" t="str">
        <f t="shared" si="121"/>
        <v/>
      </c>
      <c r="C498" s="4">
        <f t="shared" si="133"/>
        <v>392</v>
      </c>
      <c r="D498" s="40">
        <f t="shared" si="128"/>
        <v>32.666666666666664</v>
      </c>
      <c r="E498" s="2">
        <f t="shared" si="129"/>
        <v>117059.72040878788</v>
      </c>
      <c r="F498" s="2">
        <f t="shared" si="134"/>
        <v>870.05000000000007</v>
      </c>
      <c r="G498" s="2">
        <f t="shared" si="135"/>
        <v>292.64930102196968</v>
      </c>
      <c r="H498" s="2">
        <f t="shared" si="136"/>
        <v>577.40069897803039</v>
      </c>
      <c r="I498" s="2">
        <f t="shared" si="122"/>
        <v>116482.31970980985</v>
      </c>
      <c r="J498" s="2"/>
      <c r="K498" s="2">
        <f>K497*(1+$C$44*IF(ISERROR(VLOOKUP(C498/12,#REF!,1,FALSE)),0,1))</f>
        <v>259000</v>
      </c>
      <c r="L498" s="2">
        <f>L497*(1+$C$44*IF(ISERROR(VLOOKUP(C498/12,#REF!,1,FALSE)),0,1))</f>
        <v>857.11999999999989</v>
      </c>
      <c r="M498" s="2">
        <f t="shared" si="123"/>
        <v>-12.930000000000177</v>
      </c>
      <c r="N498" s="2">
        <f t="shared" si="124"/>
        <v>204.02903231136355</v>
      </c>
      <c r="O498" s="2">
        <f>IF(ISERROR(VLOOKUP(C498/12,#REF!,1,FALSE)),0,1)*SUM(N487:N498)*$C$66</f>
        <v>0</v>
      </c>
      <c r="P498" s="2">
        <f t="shared" si="125"/>
        <v>0</v>
      </c>
      <c r="Q498" s="2">
        <f t="shared" si="130"/>
        <v>-58092.894981755438</v>
      </c>
      <c r="R498" s="2">
        <f t="shared" si="126"/>
        <v>84424.785308434715</v>
      </c>
      <c r="S498" s="2">
        <f t="shared" si="131"/>
        <v>54424.785308434715</v>
      </c>
      <c r="T498" s="7">
        <f t="shared" si="127"/>
        <v>0.32596442204028847</v>
      </c>
      <c r="U498" s="7">
        <f t="shared" si="132"/>
        <v>3.2180316187167213E-2</v>
      </c>
    </row>
    <row r="499" spans="2:21" x14ac:dyDescent="0.3">
      <c r="B499" s="2" t="str">
        <f t="shared" si="121"/>
        <v/>
      </c>
      <c r="C499" s="4">
        <f t="shared" si="133"/>
        <v>393</v>
      </c>
      <c r="D499" s="40">
        <f t="shared" si="128"/>
        <v>32.75</v>
      </c>
      <c r="E499" s="2">
        <f t="shared" si="129"/>
        <v>116482.31970980985</v>
      </c>
      <c r="F499" s="2">
        <f t="shared" si="134"/>
        <v>870.05000000000007</v>
      </c>
      <c r="G499" s="2">
        <f t="shared" si="135"/>
        <v>291.20579927452462</v>
      </c>
      <c r="H499" s="2">
        <f t="shared" si="136"/>
        <v>578.8442007254755</v>
      </c>
      <c r="I499" s="2">
        <f t="shared" si="122"/>
        <v>115903.47550908437</v>
      </c>
      <c r="J499" s="2"/>
      <c r="K499" s="2">
        <f>K498*(1+$C$44*IF(ISERROR(VLOOKUP(C499/12,#REF!,1,FALSE)),0,1))</f>
        <v>259000</v>
      </c>
      <c r="L499" s="2">
        <f>L498*(1+$C$44*IF(ISERROR(VLOOKUP(C499/12,#REF!,1,FALSE)),0,1))</f>
        <v>857.11999999999989</v>
      </c>
      <c r="M499" s="2">
        <f t="shared" si="123"/>
        <v>-12.930000000000177</v>
      </c>
      <c r="N499" s="2">
        <f t="shared" si="124"/>
        <v>205.47253405880855</v>
      </c>
      <c r="O499" s="2">
        <f>IF(ISERROR(VLOOKUP(C499/12,#REF!,1,FALSE)),0,1)*SUM(N488:N499)*$C$66</f>
        <v>0</v>
      </c>
      <c r="P499" s="2">
        <f t="shared" si="125"/>
        <v>0</v>
      </c>
      <c r="Q499" s="2">
        <f t="shared" si="130"/>
        <v>-58154.235727573563</v>
      </c>
      <c r="R499" s="2">
        <f t="shared" si="126"/>
        <v>84942.288763342061</v>
      </c>
      <c r="S499" s="2">
        <f t="shared" si="131"/>
        <v>54942.288763342061</v>
      </c>
      <c r="T499" s="7">
        <f t="shared" si="127"/>
        <v>0.32796250487776857</v>
      </c>
      <c r="U499" s="7">
        <f t="shared" si="132"/>
        <v>3.2289736214576426E-2</v>
      </c>
    </row>
    <row r="500" spans="2:21" x14ac:dyDescent="0.3">
      <c r="B500" s="2" t="str">
        <f t="shared" si="121"/>
        <v/>
      </c>
      <c r="C500" s="4">
        <f t="shared" si="133"/>
        <v>394</v>
      </c>
      <c r="D500" s="40">
        <f t="shared" si="128"/>
        <v>32.833333333333336</v>
      </c>
      <c r="E500" s="2">
        <f t="shared" si="129"/>
        <v>115903.47550908437</v>
      </c>
      <c r="F500" s="2">
        <f t="shared" si="134"/>
        <v>870.05000000000007</v>
      </c>
      <c r="G500" s="2">
        <f t="shared" si="135"/>
        <v>289.75868877271091</v>
      </c>
      <c r="H500" s="2">
        <f t="shared" si="136"/>
        <v>580.29131122728916</v>
      </c>
      <c r="I500" s="2">
        <f t="shared" si="122"/>
        <v>115323.18419785707</v>
      </c>
      <c r="J500" s="2"/>
      <c r="K500" s="2">
        <f>K499*(1+$C$44*IF(ISERROR(VLOOKUP(C500/12,#REF!,1,FALSE)),0,1))</f>
        <v>259000</v>
      </c>
      <c r="L500" s="2">
        <f>L499*(1+$C$44*IF(ISERROR(VLOOKUP(C500/12,#REF!,1,FALSE)),0,1))</f>
        <v>857.11999999999989</v>
      </c>
      <c r="M500" s="2">
        <f t="shared" si="123"/>
        <v>-12.930000000000177</v>
      </c>
      <c r="N500" s="2">
        <f t="shared" si="124"/>
        <v>206.91964456062232</v>
      </c>
      <c r="O500" s="2">
        <f>IF(ISERROR(VLOOKUP(C500/12,#REF!,1,FALSE)),0,1)*SUM(N489:N500)*$C$66</f>
        <v>0</v>
      </c>
      <c r="P500" s="2">
        <f t="shared" si="125"/>
        <v>0</v>
      </c>
      <c r="Q500" s="2">
        <f t="shared" si="130"/>
        <v>-58215.627590679869</v>
      </c>
      <c r="R500" s="2">
        <f t="shared" si="126"/>
        <v>85461.188211463072</v>
      </c>
      <c r="S500" s="2">
        <f t="shared" si="131"/>
        <v>55461.188211463072</v>
      </c>
      <c r="T500" s="7">
        <f t="shared" si="127"/>
        <v>0.32996597765043656</v>
      </c>
      <c r="U500" s="7">
        <f t="shared" si="132"/>
        <v>3.2397958822248052E-2</v>
      </c>
    </row>
    <row r="501" spans="2:21" x14ac:dyDescent="0.3">
      <c r="B501" s="2" t="str">
        <f t="shared" si="121"/>
        <v/>
      </c>
      <c r="C501" s="4">
        <f t="shared" si="133"/>
        <v>395</v>
      </c>
      <c r="D501" s="40">
        <f t="shared" si="128"/>
        <v>32.916666666666664</v>
      </c>
      <c r="E501" s="2">
        <f t="shared" si="129"/>
        <v>115323.18419785707</v>
      </c>
      <c r="F501" s="2">
        <f t="shared" si="134"/>
        <v>870.05000000000007</v>
      </c>
      <c r="G501" s="2">
        <f t="shared" si="135"/>
        <v>288.30796049464266</v>
      </c>
      <c r="H501" s="2">
        <f t="shared" si="136"/>
        <v>581.74203950535741</v>
      </c>
      <c r="I501" s="2">
        <f t="shared" si="122"/>
        <v>114741.44215835171</v>
      </c>
      <c r="J501" s="2"/>
      <c r="K501" s="2">
        <f>K500*(1+$C$44*IF(ISERROR(VLOOKUP(C501/12,#REF!,1,FALSE)),0,1))</f>
        <v>259000</v>
      </c>
      <c r="L501" s="2">
        <f>L500*(1+$C$44*IF(ISERROR(VLOOKUP(C501/12,#REF!,1,FALSE)),0,1))</f>
        <v>857.11999999999989</v>
      </c>
      <c r="M501" s="2">
        <f t="shared" si="123"/>
        <v>-12.930000000000177</v>
      </c>
      <c r="N501" s="2">
        <f t="shared" si="124"/>
        <v>208.37037283869057</v>
      </c>
      <c r="O501" s="2">
        <f>IF(ISERROR(VLOOKUP(C501/12,#REF!,1,FALSE)),0,1)*SUM(N490:N501)*$C$66</f>
        <v>0</v>
      </c>
      <c r="P501" s="2">
        <f t="shared" si="125"/>
        <v>0</v>
      </c>
      <c r="Q501" s="2">
        <f t="shared" si="130"/>
        <v>-58277.070613672098</v>
      </c>
      <c r="R501" s="2">
        <f t="shared" si="126"/>
        <v>85981.487227976206</v>
      </c>
      <c r="S501" s="2">
        <f t="shared" si="131"/>
        <v>55981.487227976206</v>
      </c>
      <c r="T501" s="7">
        <f t="shared" si="127"/>
        <v>0.33197485416207029</v>
      </c>
      <c r="U501" s="7">
        <f t="shared" si="132"/>
        <v>3.2504998900258597E-2</v>
      </c>
    </row>
    <row r="502" spans="2:21" x14ac:dyDescent="0.3">
      <c r="B502" s="2" t="str">
        <f t="shared" si="121"/>
        <v/>
      </c>
      <c r="C502" s="4">
        <f t="shared" si="133"/>
        <v>396</v>
      </c>
      <c r="D502" s="40">
        <f t="shared" si="128"/>
        <v>33</v>
      </c>
      <c r="E502" s="2">
        <f t="shared" si="129"/>
        <v>114741.44215835171</v>
      </c>
      <c r="F502" s="2">
        <f t="shared" si="134"/>
        <v>870.05000000000007</v>
      </c>
      <c r="G502" s="2">
        <f t="shared" si="135"/>
        <v>286.85360539587924</v>
      </c>
      <c r="H502" s="2">
        <f t="shared" si="136"/>
        <v>583.19639460412077</v>
      </c>
      <c r="I502" s="2">
        <f t="shared" si="122"/>
        <v>114158.24576374759</v>
      </c>
      <c r="J502" s="2"/>
      <c r="K502" s="2">
        <f>K501*(1+$C$44*IF(ISERROR(VLOOKUP(C502/12,#REF!,1,FALSE)),0,1))</f>
        <v>259000</v>
      </c>
      <c r="L502" s="2">
        <f>L501*(1+$C$44*IF(ISERROR(VLOOKUP(C502/12,#REF!,1,FALSE)),0,1))</f>
        <v>857.11999999999989</v>
      </c>
      <c r="M502" s="2">
        <f t="shared" si="123"/>
        <v>-12.930000000000177</v>
      </c>
      <c r="N502" s="2">
        <f t="shared" si="124"/>
        <v>209.82472793745404</v>
      </c>
      <c r="O502" s="2">
        <f>IF(ISERROR(VLOOKUP(C502/12,#REF!,1,FALSE)),0,1)*SUM(N491:N502)*$C$66</f>
        <v>0</v>
      </c>
      <c r="P502" s="2">
        <f t="shared" si="125"/>
        <v>0</v>
      </c>
      <c r="Q502" s="2">
        <f t="shared" si="130"/>
        <v>-58338.564839183484</v>
      </c>
      <c r="R502" s="2">
        <f t="shared" si="126"/>
        <v>86503.189397068942</v>
      </c>
      <c r="S502" s="2">
        <f t="shared" si="131"/>
        <v>56503.189397068942</v>
      </c>
      <c r="T502" s="7">
        <f t="shared" si="127"/>
        <v>0.33398914825123144</v>
      </c>
      <c r="U502" s="7">
        <f t="shared" si="132"/>
        <v>3.2610871111873108E-2</v>
      </c>
    </row>
    <row r="503" spans="2:21" x14ac:dyDescent="0.3">
      <c r="B503" s="2" t="str">
        <f t="shared" si="121"/>
        <v/>
      </c>
      <c r="C503" s="4">
        <f t="shared" si="133"/>
        <v>397</v>
      </c>
      <c r="D503" s="40">
        <f t="shared" si="128"/>
        <v>33.083333333333336</v>
      </c>
      <c r="E503" s="2">
        <f t="shared" si="129"/>
        <v>114158.24576374759</v>
      </c>
      <c r="F503" s="2">
        <f t="shared" si="134"/>
        <v>870.05000000000007</v>
      </c>
      <c r="G503" s="2">
        <f t="shared" si="135"/>
        <v>285.39561440936899</v>
      </c>
      <c r="H503" s="2">
        <f t="shared" si="136"/>
        <v>584.65438559063114</v>
      </c>
      <c r="I503" s="2">
        <f t="shared" si="122"/>
        <v>113573.59137815695</v>
      </c>
      <c r="J503" s="2"/>
      <c r="K503" s="2">
        <f>K502*(1+$C$44*IF(ISERROR(VLOOKUP(C503/12,#REF!,1,FALSE)),0,1))</f>
        <v>259000</v>
      </c>
      <c r="L503" s="2">
        <f>L502*(1+$C$44*IF(ISERROR(VLOOKUP(C503/12,#REF!,1,FALSE)),0,1))</f>
        <v>857.11999999999989</v>
      </c>
      <c r="M503" s="2">
        <f t="shared" si="123"/>
        <v>-12.930000000000177</v>
      </c>
      <c r="N503" s="2">
        <f t="shared" si="124"/>
        <v>211.28271892396418</v>
      </c>
      <c r="O503" s="2">
        <f>IF(ISERROR(VLOOKUP(C503/12,#REF!,1,FALSE)),0,1)*SUM(N492:N503)*$C$66</f>
        <v>0</v>
      </c>
      <c r="P503" s="2">
        <f t="shared" si="125"/>
        <v>0</v>
      </c>
      <c r="Q503" s="2">
        <f t="shared" si="130"/>
        <v>-58400.110309882795</v>
      </c>
      <c r="R503" s="2">
        <f t="shared" si="126"/>
        <v>87026.298311960258</v>
      </c>
      <c r="S503" s="2">
        <f t="shared" si="131"/>
        <v>57026.298311960258</v>
      </c>
      <c r="T503" s="7">
        <f t="shared" si="127"/>
        <v>0.33600887379135236</v>
      </c>
      <c r="U503" s="7">
        <f t="shared" si="132"/>
        <v>3.271558989774026E-2</v>
      </c>
    </row>
    <row r="504" spans="2:21" x14ac:dyDescent="0.3">
      <c r="B504" s="2" t="str">
        <f t="shared" si="121"/>
        <v/>
      </c>
      <c r="C504" s="4">
        <f t="shared" si="133"/>
        <v>398</v>
      </c>
      <c r="D504" s="40">
        <f t="shared" si="128"/>
        <v>33.166666666666664</v>
      </c>
      <c r="E504" s="2">
        <f t="shared" si="129"/>
        <v>113573.59137815695</v>
      </c>
      <c r="F504" s="2">
        <f t="shared" si="134"/>
        <v>870.05000000000007</v>
      </c>
      <c r="G504" s="2">
        <f t="shared" si="135"/>
        <v>283.93397844539237</v>
      </c>
      <c r="H504" s="2">
        <f t="shared" si="136"/>
        <v>586.11602155460764</v>
      </c>
      <c r="I504" s="2">
        <f t="shared" si="122"/>
        <v>112987.47535660234</v>
      </c>
      <c r="J504" s="2"/>
      <c r="K504" s="2">
        <f>K503*(1+$C$44*IF(ISERROR(VLOOKUP(C504/12,#REF!,1,FALSE)),0,1))</f>
        <v>259000</v>
      </c>
      <c r="L504" s="2">
        <f>L503*(1+$C$44*IF(ISERROR(VLOOKUP(C504/12,#REF!,1,FALSE)),0,1))</f>
        <v>857.11999999999989</v>
      </c>
      <c r="M504" s="2">
        <f t="shared" si="123"/>
        <v>-12.930000000000177</v>
      </c>
      <c r="N504" s="2">
        <f t="shared" si="124"/>
        <v>212.74435488794091</v>
      </c>
      <c r="O504" s="2">
        <f>IF(ISERROR(VLOOKUP(C504/12,#REF!,1,FALSE)),0,1)*SUM(N493:N504)*$C$66</f>
        <v>0</v>
      </c>
      <c r="P504" s="2">
        <f t="shared" si="125"/>
        <v>0</v>
      </c>
      <c r="Q504" s="2">
        <f t="shared" si="130"/>
        <v>-58461.707068474359</v>
      </c>
      <c r="R504" s="2">
        <f t="shared" si="126"/>
        <v>87550.817574923305</v>
      </c>
      <c r="S504" s="2">
        <f t="shared" si="131"/>
        <v>57550.817574923305</v>
      </c>
      <c r="T504" s="7">
        <f t="shared" si="127"/>
        <v>0.3380340446908236</v>
      </c>
      <c r="U504" s="7">
        <f t="shared" si="132"/>
        <v>3.2819169479999744E-2</v>
      </c>
    </row>
    <row r="505" spans="2:21" x14ac:dyDescent="0.3">
      <c r="B505" s="2" t="str">
        <f t="shared" si="121"/>
        <v/>
      </c>
      <c r="C505" s="4">
        <f t="shared" si="133"/>
        <v>399</v>
      </c>
      <c r="D505" s="40">
        <f t="shared" si="128"/>
        <v>33.25</v>
      </c>
      <c r="E505" s="2">
        <f t="shared" si="129"/>
        <v>112987.47535660234</v>
      </c>
      <c r="F505" s="2">
        <f t="shared" si="134"/>
        <v>870.05000000000007</v>
      </c>
      <c r="G505" s="2">
        <f t="shared" si="135"/>
        <v>282.46868839150585</v>
      </c>
      <c r="H505" s="2">
        <f t="shared" si="136"/>
        <v>587.58131160849416</v>
      </c>
      <c r="I505" s="2">
        <f t="shared" si="122"/>
        <v>112399.89404499385</v>
      </c>
      <c r="J505" s="2"/>
      <c r="K505" s="2">
        <f>K504*(1+$C$44*IF(ISERROR(VLOOKUP(C505/12,#REF!,1,FALSE)),0,1))</f>
        <v>259000</v>
      </c>
      <c r="L505" s="2">
        <f>L504*(1+$C$44*IF(ISERROR(VLOOKUP(C505/12,#REF!,1,FALSE)),0,1))</f>
        <v>857.11999999999989</v>
      </c>
      <c r="M505" s="2">
        <f t="shared" si="123"/>
        <v>-12.930000000000177</v>
      </c>
      <c r="N505" s="2">
        <f t="shared" si="124"/>
        <v>214.20964494182743</v>
      </c>
      <c r="O505" s="2">
        <f>IF(ISERROR(VLOOKUP(C505/12,#REF!,1,FALSE)),0,1)*SUM(N494:N505)*$C$66</f>
        <v>0</v>
      </c>
      <c r="P505" s="2">
        <f t="shared" si="125"/>
        <v>0</v>
      </c>
      <c r="Q505" s="2">
        <f t="shared" si="130"/>
        <v>-58523.355157698083</v>
      </c>
      <c r="R505" s="2">
        <f t="shared" si="126"/>
        <v>88076.75079730805</v>
      </c>
      <c r="S505" s="2">
        <f t="shared" si="131"/>
        <v>58076.75079730805</v>
      </c>
      <c r="T505" s="7">
        <f t="shared" si="127"/>
        <v>0.34006467489308129</v>
      </c>
      <c r="U505" s="7">
        <f t="shared" si="132"/>
        <v>3.2921623866294381E-2</v>
      </c>
    </row>
    <row r="506" spans="2:21" x14ac:dyDescent="0.3">
      <c r="B506" s="2" t="str">
        <f t="shared" si="121"/>
        <v/>
      </c>
      <c r="C506" s="4">
        <f t="shared" si="133"/>
        <v>400</v>
      </c>
      <c r="D506" s="40">
        <f t="shared" si="128"/>
        <v>33.333333333333336</v>
      </c>
      <c r="E506" s="2">
        <f t="shared" si="129"/>
        <v>112399.89404499385</v>
      </c>
      <c r="F506" s="2">
        <f t="shared" si="134"/>
        <v>870.05000000000007</v>
      </c>
      <c r="G506" s="2">
        <f t="shared" si="135"/>
        <v>280.99973511248464</v>
      </c>
      <c r="H506" s="2">
        <f t="shared" si="136"/>
        <v>589.05026488751537</v>
      </c>
      <c r="I506" s="2">
        <f t="shared" si="122"/>
        <v>111810.84378010634</v>
      </c>
      <c r="J506" s="2"/>
      <c r="K506" s="2">
        <f>K505*(1+$C$44*IF(ISERROR(VLOOKUP(C506/12,#REF!,1,FALSE)),0,1))</f>
        <v>259000</v>
      </c>
      <c r="L506" s="2">
        <f>L505*(1+$C$44*IF(ISERROR(VLOOKUP(C506/12,#REF!,1,FALSE)),0,1))</f>
        <v>857.11999999999989</v>
      </c>
      <c r="M506" s="2">
        <f t="shared" si="123"/>
        <v>-12.930000000000177</v>
      </c>
      <c r="N506" s="2">
        <f t="shared" si="124"/>
        <v>215.67859822084864</v>
      </c>
      <c r="O506" s="2">
        <f>IF(ISERROR(VLOOKUP(C506/12,#REF!,1,FALSE)),0,1)*SUM(N495:N506)*$C$66</f>
        <v>0</v>
      </c>
      <c r="P506" s="2">
        <f t="shared" si="125"/>
        <v>0</v>
      </c>
      <c r="Q506" s="2">
        <f t="shared" si="130"/>
        <v>-58585.054620329494</v>
      </c>
      <c r="R506" s="2">
        <f t="shared" si="126"/>
        <v>88604.101599564165</v>
      </c>
      <c r="S506" s="2">
        <f t="shared" si="131"/>
        <v>58604.101599564165</v>
      </c>
      <c r="T506" s="7">
        <f t="shared" si="127"/>
        <v>0.34210077837669561</v>
      </c>
      <c r="U506" s="7">
        <f t="shared" si="132"/>
        <v>3.3022966853698321E-2</v>
      </c>
    </row>
    <row r="507" spans="2:21" x14ac:dyDescent="0.3">
      <c r="B507" s="2" t="str">
        <f t="shared" si="121"/>
        <v/>
      </c>
      <c r="C507" s="4">
        <f t="shared" si="133"/>
        <v>401</v>
      </c>
      <c r="D507" s="40">
        <f t="shared" si="128"/>
        <v>33.416666666666664</v>
      </c>
      <c r="E507" s="2">
        <f t="shared" si="129"/>
        <v>111810.84378010634</v>
      </c>
      <c r="F507" s="2">
        <f t="shared" si="134"/>
        <v>870.05000000000007</v>
      </c>
      <c r="G507" s="2">
        <f t="shared" si="135"/>
        <v>279.52710945026587</v>
      </c>
      <c r="H507" s="2">
        <f t="shared" si="136"/>
        <v>590.52289054973426</v>
      </c>
      <c r="I507" s="2">
        <f t="shared" si="122"/>
        <v>111220.32088955661</v>
      </c>
      <c r="J507" s="2"/>
      <c r="K507" s="2">
        <f>K506*(1+$C$44*IF(ISERROR(VLOOKUP(C507/12,#REF!,1,FALSE)),0,1))</f>
        <v>259000</v>
      </c>
      <c r="L507" s="2">
        <f>L506*(1+$C$44*IF(ISERROR(VLOOKUP(C507/12,#REF!,1,FALSE)),0,1))</f>
        <v>857.11999999999989</v>
      </c>
      <c r="M507" s="2">
        <f t="shared" si="123"/>
        <v>-12.930000000000177</v>
      </c>
      <c r="N507" s="2">
        <f t="shared" si="124"/>
        <v>217.1512238830673</v>
      </c>
      <c r="O507" s="2">
        <f>IF(ISERROR(VLOOKUP(C507/12,#REF!,1,FALSE)),0,1)*SUM(N496:N507)*$C$66</f>
        <v>0</v>
      </c>
      <c r="P507" s="2">
        <f t="shared" si="125"/>
        <v>0</v>
      </c>
      <c r="Q507" s="2">
        <f t="shared" si="130"/>
        <v>-58646.805499179762</v>
      </c>
      <c r="R507" s="2">
        <f t="shared" si="126"/>
        <v>89132.87361126364</v>
      </c>
      <c r="S507" s="2">
        <f t="shared" si="131"/>
        <v>59132.87361126364</v>
      </c>
      <c r="T507" s="7">
        <f t="shared" si="127"/>
        <v>0.34414236915545809</v>
      </c>
      <c r="U507" s="7">
        <f t="shared" si="132"/>
        <v>3.3123212032556193E-2</v>
      </c>
    </row>
    <row r="508" spans="2:21" x14ac:dyDescent="0.3">
      <c r="B508" s="2" t="str">
        <f t="shared" si="121"/>
        <v/>
      </c>
      <c r="C508" s="4">
        <f t="shared" si="133"/>
        <v>402</v>
      </c>
      <c r="D508" s="40">
        <f t="shared" si="128"/>
        <v>33.5</v>
      </c>
      <c r="E508" s="2">
        <f t="shared" si="129"/>
        <v>111220.32088955661</v>
      </c>
      <c r="F508" s="2">
        <f t="shared" si="134"/>
        <v>870.05000000000007</v>
      </c>
      <c r="G508" s="2">
        <f t="shared" si="135"/>
        <v>278.05080222389148</v>
      </c>
      <c r="H508" s="2">
        <f t="shared" si="136"/>
        <v>591.99919777610853</v>
      </c>
      <c r="I508" s="2">
        <f t="shared" si="122"/>
        <v>110628.3216917805</v>
      </c>
      <c r="J508" s="2"/>
      <c r="K508" s="2">
        <f>K507*(1+$C$44*IF(ISERROR(VLOOKUP(C508/12,#REF!,1,FALSE)),0,1))</f>
        <v>259000</v>
      </c>
      <c r="L508" s="2">
        <f>L507*(1+$C$44*IF(ISERROR(VLOOKUP(C508/12,#REF!,1,FALSE)),0,1))</f>
        <v>857.11999999999989</v>
      </c>
      <c r="M508" s="2">
        <f t="shared" si="123"/>
        <v>-12.930000000000177</v>
      </c>
      <c r="N508" s="2">
        <f t="shared" si="124"/>
        <v>218.6275311094418</v>
      </c>
      <c r="O508" s="2">
        <f>IF(ISERROR(VLOOKUP(C508/12,#REF!,1,FALSE)),0,1)*SUM(N497:N508)*$C$66</f>
        <v>0</v>
      </c>
      <c r="P508" s="2">
        <f t="shared" si="125"/>
        <v>0</v>
      </c>
      <c r="Q508" s="2">
        <f t="shared" si="130"/>
        <v>-58708.60783709574</v>
      </c>
      <c r="R508" s="2">
        <f t="shared" si="126"/>
        <v>89663.070471123763</v>
      </c>
      <c r="S508" s="2">
        <f t="shared" si="131"/>
        <v>59663.070471123763</v>
      </c>
      <c r="T508" s="7">
        <f t="shared" si="127"/>
        <v>0.34618946127847011</v>
      </c>
      <c r="U508" s="7">
        <f t="shared" si="132"/>
        <v>3.3222372790241872E-2</v>
      </c>
    </row>
    <row r="509" spans="2:21" x14ac:dyDescent="0.3">
      <c r="B509" s="2" t="str">
        <f t="shared" si="121"/>
        <v/>
      </c>
      <c r="C509" s="4">
        <f t="shared" si="133"/>
        <v>403</v>
      </c>
      <c r="D509" s="40">
        <f t="shared" si="128"/>
        <v>33.583333333333336</v>
      </c>
      <c r="E509" s="2">
        <f t="shared" si="129"/>
        <v>110628.3216917805</v>
      </c>
      <c r="F509" s="2">
        <f t="shared" si="134"/>
        <v>870.05000000000007</v>
      </c>
      <c r="G509" s="2">
        <f t="shared" si="135"/>
        <v>276.5708042294512</v>
      </c>
      <c r="H509" s="2">
        <f t="shared" si="136"/>
        <v>593.47919577054881</v>
      </c>
      <c r="I509" s="2">
        <f t="shared" si="122"/>
        <v>110034.84249600995</v>
      </c>
      <c r="J509" s="2"/>
      <c r="K509" s="2">
        <f>K508*(1+$C$44*IF(ISERROR(VLOOKUP(C509/12,#REF!,1,FALSE)),0,1))</f>
        <v>259000</v>
      </c>
      <c r="L509" s="2">
        <f>L508*(1+$C$44*IF(ISERROR(VLOOKUP(C509/12,#REF!,1,FALSE)),0,1))</f>
        <v>857.11999999999989</v>
      </c>
      <c r="M509" s="2">
        <f t="shared" si="123"/>
        <v>-12.930000000000177</v>
      </c>
      <c r="N509" s="2">
        <f t="shared" si="124"/>
        <v>220.10752910388209</v>
      </c>
      <c r="O509" s="2">
        <f>IF(ISERROR(VLOOKUP(C509/12,#REF!,1,FALSE)),0,1)*SUM(N498:N509)*$C$66</f>
        <v>0</v>
      </c>
      <c r="P509" s="2">
        <f t="shared" si="125"/>
        <v>0</v>
      </c>
      <c r="Q509" s="2">
        <f t="shared" si="130"/>
        <v>-58770.461676959982</v>
      </c>
      <c r="R509" s="2">
        <f t="shared" si="126"/>
        <v>90194.695827030053</v>
      </c>
      <c r="S509" s="2">
        <f t="shared" si="131"/>
        <v>60194.695827030053</v>
      </c>
      <c r="T509" s="7">
        <f t="shared" si="127"/>
        <v>0.34824206883023184</v>
      </c>
      <c r="U509" s="7">
        <f t="shared" si="132"/>
        <v>3.3320462314833321E-2</v>
      </c>
    </row>
    <row r="510" spans="2:21" x14ac:dyDescent="0.3">
      <c r="B510" s="2" t="str">
        <f t="shared" si="121"/>
        <v/>
      </c>
      <c r="C510" s="4">
        <f t="shared" si="133"/>
        <v>404</v>
      </c>
      <c r="D510" s="40">
        <f t="shared" si="128"/>
        <v>33.666666666666664</v>
      </c>
      <c r="E510" s="2">
        <f t="shared" si="129"/>
        <v>110034.84249600995</v>
      </c>
      <c r="F510" s="2">
        <f t="shared" si="134"/>
        <v>870.05000000000007</v>
      </c>
      <c r="G510" s="2">
        <f t="shared" si="135"/>
        <v>275.08710624002487</v>
      </c>
      <c r="H510" s="2">
        <f t="shared" si="136"/>
        <v>594.96289375997526</v>
      </c>
      <c r="I510" s="2">
        <f t="shared" si="122"/>
        <v>109439.87960224997</v>
      </c>
      <c r="J510" s="2"/>
      <c r="K510" s="2">
        <f>K509*(1+$C$44*IF(ISERROR(VLOOKUP(C510/12,#REF!,1,FALSE)),0,1))</f>
        <v>259000</v>
      </c>
      <c r="L510" s="2">
        <f>L509*(1+$C$44*IF(ISERROR(VLOOKUP(C510/12,#REF!,1,FALSE)),0,1))</f>
        <v>857.11999999999989</v>
      </c>
      <c r="M510" s="2">
        <f t="shared" si="123"/>
        <v>-12.930000000000177</v>
      </c>
      <c r="N510" s="2">
        <f t="shared" si="124"/>
        <v>221.59122709330831</v>
      </c>
      <c r="O510" s="2">
        <f>IF(ISERROR(VLOOKUP(C510/12,#REF!,1,FALSE)),0,1)*SUM(N499:N510)*$C$66</f>
        <v>0</v>
      </c>
      <c r="P510" s="2">
        <f t="shared" si="125"/>
        <v>0</v>
      </c>
      <c r="Q510" s="2">
        <f t="shared" si="130"/>
        <v>-58832.367061690777</v>
      </c>
      <c r="R510" s="2">
        <f t="shared" si="126"/>
        <v>90727.75333605925</v>
      </c>
      <c r="S510" s="2">
        <f t="shared" si="131"/>
        <v>60727.75333605925</v>
      </c>
      <c r="T510" s="7">
        <f t="shared" si="127"/>
        <v>0.35030020593073069</v>
      </c>
      <c r="U510" s="7">
        <f t="shared" si="132"/>
        <v>3.3417493598708825E-2</v>
      </c>
    </row>
    <row r="511" spans="2:21" x14ac:dyDescent="0.3">
      <c r="B511" s="2" t="str">
        <f t="shared" si="121"/>
        <v/>
      </c>
      <c r="C511" s="4">
        <f t="shared" si="133"/>
        <v>405</v>
      </c>
      <c r="D511" s="40">
        <f t="shared" si="128"/>
        <v>33.75</v>
      </c>
      <c r="E511" s="2">
        <f t="shared" si="129"/>
        <v>109439.87960224997</v>
      </c>
      <c r="F511" s="2">
        <f t="shared" si="134"/>
        <v>870.05000000000007</v>
      </c>
      <c r="G511" s="2">
        <f t="shared" si="135"/>
        <v>273.59969900562493</v>
      </c>
      <c r="H511" s="2">
        <f t="shared" si="136"/>
        <v>596.45030099437508</v>
      </c>
      <c r="I511" s="2">
        <f t="shared" si="122"/>
        <v>108843.4293012556</v>
      </c>
      <c r="J511" s="2"/>
      <c r="K511" s="2">
        <f>K510*(1+$C$44*IF(ISERROR(VLOOKUP(C511/12,#REF!,1,FALSE)),0,1))</f>
        <v>259000</v>
      </c>
      <c r="L511" s="2">
        <f>L510*(1+$C$44*IF(ISERROR(VLOOKUP(C511/12,#REF!,1,FALSE)),0,1))</f>
        <v>857.11999999999989</v>
      </c>
      <c r="M511" s="2">
        <f t="shared" si="123"/>
        <v>-12.930000000000177</v>
      </c>
      <c r="N511" s="2">
        <f t="shared" si="124"/>
        <v>223.07863432770836</v>
      </c>
      <c r="O511" s="2">
        <f>IF(ISERROR(VLOOKUP(C511/12,#REF!,1,FALSE)),0,1)*SUM(N500:N511)*$C$66</f>
        <v>0</v>
      </c>
      <c r="P511" s="2">
        <f t="shared" si="125"/>
        <v>0</v>
      </c>
      <c r="Q511" s="2">
        <f t="shared" si="130"/>
        <v>-58894.324034242178</v>
      </c>
      <c r="R511" s="2">
        <f t="shared" si="126"/>
        <v>91262.246664502207</v>
      </c>
      <c r="S511" s="2">
        <f t="shared" si="131"/>
        <v>61262.246664502207</v>
      </c>
      <c r="T511" s="7">
        <f t="shared" si="127"/>
        <v>0.35236388673552976</v>
      </c>
      <c r="U511" s="7">
        <f t="shared" si="132"/>
        <v>3.3513479442067062E-2</v>
      </c>
    </row>
    <row r="512" spans="2:21" x14ac:dyDescent="0.3">
      <c r="B512" s="2" t="str">
        <f t="shared" si="121"/>
        <v/>
      </c>
      <c r="C512" s="4">
        <f t="shared" si="133"/>
        <v>406</v>
      </c>
      <c r="D512" s="40">
        <f t="shared" si="128"/>
        <v>33.833333333333336</v>
      </c>
      <c r="E512" s="2">
        <f t="shared" si="129"/>
        <v>108843.4293012556</v>
      </c>
      <c r="F512" s="2">
        <f t="shared" si="134"/>
        <v>870.05000000000007</v>
      </c>
      <c r="G512" s="2">
        <f t="shared" si="135"/>
        <v>272.10857325313901</v>
      </c>
      <c r="H512" s="2">
        <f t="shared" si="136"/>
        <v>597.941426746861</v>
      </c>
      <c r="I512" s="2">
        <f t="shared" si="122"/>
        <v>108245.48787450873</v>
      </c>
      <c r="J512" s="2"/>
      <c r="K512" s="2">
        <f>K511*(1+$C$44*IF(ISERROR(VLOOKUP(C512/12,#REF!,1,FALSE)),0,1))</f>
        <v>259000</v>
      </c>
      <c r="L512" s="2">
        <f>L511*(1+$C$44*IF(ISERROR(VLOOKUP(C512/12,#REF!,1,FALSE)),0,1))</f>
        <v>857.11999999999989</v>
      </c>
      <c r="M512" s="2">
        <f t="shared" si="123"/>
        <v>-12.930000000000177</v>
      </c>
      <c r="N512" s="2">
        <f t="shared" si="124"/>
        <v>224.56976008019427</v>
      </c>
      <c r="O512" s="2">
        <f>IF(ISERROR(VLOOKUP(C512/12,#REF!,1,FALSE)),0,1)*SUM(N501:N512)*$C$66</f>
        <v>0</v>
      </c>
      <c r="P512" s="2">
        <f t="shared" si="125"/>
        <v>0</v>
      </c>
      <c r="Q512" s="2">
        <f t="shared" si="130"/>
        <v>-58956.332637604042</v>
      </c>
      <c r="R512" s="2">
        <f t="shared" si="126"/>
        <v>91798.179487887232</v>
      </c>
      <c r="S512" s="2">
        <f t="shared" si="131"/>
        <v>61798.179487887232</v>
      </c>
      <c r="T512" s="7">
        <f t="shared" si="127"/>
        <v>0.35443312543585803</v>
      </c>
      <c r="U512" s="7">
        <f t="shared" si="132"/>
        <v>3.3608432456369908E-2</v>
      </c>
    </row>
    <row r="513" spans="2:21" x14ac:dyDescent="0.3">
      <c r="B513" s="2" t="str">
        <f t="shared" si="121"/>
        <v/>
      </c>
      <c r="C513" s="4">
        <f t="shared" si="133"/>
        <v>407</v>
      </c>
      <c r="D513" s="40">
        <f t="shared" si="128"/>
        <v>33.916666666666664</v>
      </c>
      <c r="E513" s="2">
        <f t="shared" si="129"/>
        <v>108245.48787450873</v>
      </c>
      <c r="F513" s="2">
        <f t="shared" si="134"/>
        <v>870.05000000000007</v>
      </c>
      <c r="G513" s="2">
        <f t="shared" si="135"/>
        <v>270.61371968627185</v>
      </c>
      <c r="H513" s="2">
        <f t="shared" si="136"/>
        <v>599.43628031372828</v>
      </c>
      <c r="I513" s="2">
        <f t="shared" si="122"/>
        <v>107646.051594195</v>
      </c>
      <c r="J513" s="2"/>
      <c r="K513" s="2">
        <f>K512*(1+$C$44*IF(ISERROR(VLOOKUP(C513/12,#REF!,1,FALSE)),0,1))</f>
        <v>259000</v>
      </c>
      <c r="L513" s="2">
        <f>L512*(1+$C$44*IF(ISERROR(VLOOKUP(C513/12,#REF!,1,FALSE)),0,1))</f>
        <v>857.11999999999989</v>
      </c>
      <c r="M513" s="2">
        <f t="shared" si="123"/>
        <v>-12.930000000000177</v>
      </c>
      <c r="N513" s="2">
        <f t="shared" si="124"/>
        <v>226.06461364706132</v>
      </c>
      <c r="O513" s="2">
        <f>IF(ISERROR(VLOOKUP(C513/12,#REF!,1,FALSE)),0,1)*SUM(N502:N513)*$C$66</f>
        <v>0</v>
      </c>
      <c r="P513" s="2">
        <f t="shared" si="125"/>
        <v>0</v>
      </c>
      <c r="Q513" s="2">
        <f t="shared" si="130"/>
        <v>-59018.39291480204</v>
      </c>
      <c r="R513" s="2">
        <f t="shared" si="126"/>
        <v>92335.55549100296</v>
      </c>
      <c r="S513" s="2">
        <f t="shared" si="131"/>
        <v>62335.55549100296</v>
      </c>
      <c r="T513" s="7">
        <f t="shared" si="127"/>
        <v>0.3565079362586987</v>
      </c>
      <c r="U513" s="7">
        <f t="shared" si="132"/>
        <v>3.3702365067713291E-2</v>
      </c>
    </row>
    <row r="514" spans="2:21" x14ac:dyDescent="0.3">
      <c r="B514" s="2" t="str">
        <f t="shared" si="121"/>
        <v/>
      </c>
      <c r="C514" s="4">
        <f t="shared" si="133"/>
        <v>408</v>
      </c>
      <c r="D514" s="40">
        <f t="shared" si="128"/>
        <v>34</v>
      </c>
      <c r="E514" s="2">
        <f t="shared" si="129"/>
        <v>107646.051594195</v>
      </c>
      <c r="F514" s="2">
        <f t="shared" si="134"/>
        <v>870.05000000000007</v>
      </c>
      <c r="G514" s="2">
        <f t="shared" si="135"/>
        <v>269.1151289854875</v>
      </c>
      <c r="H514" s="2">
        <f t="shared" si="136"/>
        <v>600.93487101451251</v>
      </c>
      <c r="I514" s="2">
        <f t="shared" si="122"/>
        <v>107045.11672318049</v>
      </c>
      <c r="J514" s="2"/>
      <c r="K514" s="2">
        <f>K513*(1+$C$44*IF(ISERROR(VLOOKUP(C514/12,#REF!,1,FALSE)),0,1))</f>
        <v>259000</v>
      </c>
      <c r="L514" s="2">
        <f>L513*(1+$C$44*IF(ISERROR(VLOOKUP(C514/12,#REF!,1,FALSE)),0,1))</f>
        <v>857.11999999999989</v>
      </c>
      <c r="M514" s="2">
        <f t="shared" si="123"/>
        <v>-12.930000000000177</v>
      </c>
      <c r="N514" s="2">
        <f t="shared" si="124"/>
        <v>227.56320434784578</v>
      </c>
      <c r="O514" s="2">
        <f>IF(ISERROR(VLOOKUP(C514/12,#REF!,1,FALSE)),0,1)*SUM(N503:N514)*$C$66</f>
        <v>0</v>
      </c>
      <c r="P514" s="2">
        <f t="shared" si="125"/>
        <v>0</v>
      </c>
      <c r="Q514" s="2">
        <f t="shared" si="130"/>
        <v>-59080.504908897703</v>
      </c>
      <c r="R514" s="2">
        <f t="shared" si="126"/>
        <v>92874.378367921803</v>
      </c>
      <c r="S514" s="2">
        <f t="shared" si="131"/>
        <v>62874.378367921803</v>
      </c>
      <c r="T514" s="7">
        <f t="shared" si="127"/>
        <v>0.35858833346687957</v>
      </c>
      <c r="U514" s="7">
        <f t="shared" si="132"/>
        <v>3.3795289520125227E-2</v>
      </c>
    </row>
    <row r="515" spans="2:21" x14ac:dyDescent="0.3">
      <c r="B515" s="2" t="str">
        <f t="shared" si="121"/>
        <v/>
      </c>
      <c r="C515" s="4">
        <f t="shared" si="133"/>
        <v>409</v>
      </c>
      <c r="D515" s="40">
        <f t="shared" si="128"/>
        <v>34.083333333333336</v>
      </c>
      <c r="E515" s="2">
        <f t="shared" si="129"/>
        <v>107045.11672318049</v>
      </c>
      <c r="F515" s="2">
        <f t="shared" si="134"/>
        <v>870.05000000000007</v>
      </c>
      <c r="G515" s="2">
        <f t="shared" si="135"/>
        <v>267.61279180795117</v>
      </c>
      <c r="H515" s="2">
        <f t="shared" si="136"/>
        <v>602.43720819204896</v>
      </c>
      <c r="I515" s="2">
        <f t="shared" si="122"/>
        <v>106442.67951498844</v>
      </c>
      <c r="J515" s="2"/>
      <c r="K515" s="2">
        <f>K514*(1+$C$44*IF(ISERROR(VLOOKUP(C515/12,#REF!,1,FALSE)),0,1))</f>
        <v>259000</v>
      </c>
      <c r="L515" s="2">
        <f>L514*(1+$C$44*IF(ISERROR(VLOOKUP(C515/12,#REF!,1,FALSE)),0,1))</f>
        <v>857.11999999999989</v>
      </c>
      <c r="M515" s="2">
        <f t="shared" si="123"/>
        <v>-12.930000000000177</v>
      </c>
      <c r="N515" s="2">
        <f t="shared" si="124"/>
        <v>229.065541525382</v>
      </c>
      <c r="O515" s="2">
        <f>IF(ISERROR(VLOOKUP(C515/12,#REF!,1,FALSE)),0,1)*SUM(N504:N515)*$C$66</f>
        <v>0</v>
      </c>
      <c r="P515" s="2">
        <f t="shared" si="125"/>
        <v>0</v>
      </c>
      <c r="Q515" s="2">
        <f t="shared" si="130"/>
        <v>-59142.668662988443</v>
      </c>
      <c r="R515" s="2">
        <f t="shared" si="126"/>
        <v>93414.651822023123</v>
      </c>
      <c r="S515" s="2">
        <f t="shared" si="131"/>
        <v>63414.651822023123</v>
      </c>
      <c r="T515" s="7">
        <f t="shared" si="127"/>
        <v>0.36067433135916266</v>
      </c>
      <c r="U515" s="7">
        <f t="shared" si="132"/>
        <v>3.3887217878795006E-2</v>
      </c>
    </row>
    <row r="516" spans="2:21" x14ac:dyDescent="0.3">
      <c r="B516" s="2" t="str">
        <f t="shared" si="121"/>
        <v/>
      </c>
      <c r="C516" s="4">
        <f t="shared" si="133"/>
        <v>410</v>
      </c>
      <c r="D516" s="40">
        <f t="shared" si="128"/>
        <v>34.166666666666664</v>
      </c>
      <c r="E516" s="2">
        <f t="shared" si="129"/>
        <v>106442.67951498844</v>
      </c>
      <c r="F516" s="2">
        <f t="shared" si="134"/>
        <v>870.05000000000007</v>
      </c>
      <c r="G516" s="2">
        <f t="shared" si="135"/>
        <v>266.10669878747109</v>
      </c>
      <c r="H516" s="2">
        <f t="shared" si="136"/>
        <v>603.94330121252892</v>
      </c>
      <c r="I516" s="2">
        <f t="shared" si="122"/>
        <v>105838.73621377592</v>
      </c>
      <c r="J516" s="2"/>
      <c r="K516" s="2">
        <f>K515*(1+$C$44*IF(ISERROR(VLOOKUP(C516/12,#REF!,1,FALSE)),0,1))</f>
        <v>259000</v>
      </c>
      <c r="L516" s="2">
        <f>L515*(1+$C$44*IF(ISERROR(VLOOKUP(C516/12,#REF!,1,FALSE)),0,1))</f>
        <v>857.11999999999989</v>
      </c>
      <c r="M516" s="2">
        <f t="shared" si="123"/>
        <v>-12.930000000000177</v>
      </c>
      <c r="N516" s="2">
        <f t="shared" si="124"/>
        <v>230.5716345458622</v>
      </c>
      <c r="O516" s="2">
        <f>IF(ISERROR(VLOOKUP(C516/12,#REF!,1,FALSE)),0,1)*SUM(N505:N516)*$C$66</f>
        <v>0</v>
      </c>
      <c r="P516" s="2">
        <f t="shared" si="125"/>
        <v>0</v>
      </c>
      <c r="Q516" s="2">
        <f t="shared" si="130"/>
        <v>-59204.884220207598</v>
      </c>
      <c r="R516" s="2">
        <f t="shared" si="126"/>
        <v>93956.379566016476</v>
      </c>
      <c r="S516" s="2">
        <f t="shared" si="131"/>
        <v>63956.379566016476</v>
      </c>
      <c r="T516" s="7">
        <f t="shared" si="127"/>
        <v>0.36276594427033387</v>
      </c>
      <c r="U516" s="7">
        <f t="shared" si="132"/>
        <v>3.3978162033234005E-2</v>
      </c>
    </row>
    <row r="517" spans="2:21" x14ac:dyDescent="0.3">
      <c r="B517" s="2" t="str">
        <f t="shared" si="121"/>
        <v/>
      </c>
      <c r="C517" s="4">
        <f t="shared" si="133"/>
        <v>411</v>
      </c>
      <c r="D517" s="40">
        <f t="shared" si="128"/>
        <v>34.25</v>
      </c>
      <c r="E517" s="2">
        <f t="shared" si="129"/>
        <v>105838.73621377592</v>
      </c>
      <c r="F517" s="2">
        <f t="shared" si="134"/>
        <v>870.05000000000007</v>
      </c>
      <c r="G517" s="2">
        <f t="shared" si="135"/>
        <v>264.59684053443976</v>
      </c>
      <c r="H517" s="2">
        <f t="shared" si="136"/>
        <v>605.45315946556025</v>
      </c>
      <c r="I517" s="2">
        <f t="shared" si="122"/>
        <v>105233.28305431036</v>
      </c>
      <c r="J517" s="2"/>
      <c r="K517" s="2">
        <f>K516*(1+$C$44*IF(ISERROR(VLOOKUP(C517/12,#REF!,1,FALSE)),0,1))</f>
        <v>259000</v>
      </c>
      <c r="L517" s="2">
        <f>L516*(1+$C$44*IF(ISERROR(VLOOKUP(C517/12,#REF!,1,FALSE)),0,1))</f>
        <v>857.11999999999989</v>
      </c>
      <c r="M517" s="2">
        <f t="shared" si="123"/>
        <v>-12.930000000000177</v>
      </c>
      <c r="N517" s="2">
        <f t="shared" si="124"/>
        <v>232.08149279889352</v>
      </c>
      <c r="O517" s="2">
        <f>IF(ISERROR(VLOOKUP(C517/12,#REF!,1,FALSE)),0,1)*SUM(N506:N517)*$C$66</f>
        <v>0</v>
      </c>
      <c r="P517" s="2">
        <f t="shared" si="125"/>
        <v>0</v>
      </c>
      <c r="Q517" s="2">
        <f t="shared" si="130"/>
        <v>-59267.151623724429</v>
      </c>
      <c r="R517" s="2">
        <f t="shared" si="126"/>
        <v>94499.565321965201</v>
      </c>
      <c r="S517" s="2">
        <f t="shared" si="131"/>
        <v>64499.565321965201</v>
      </c>
      <c r="T517" s="7">
        <f t="shared" si="127"/>
        <v>0.36486318657129424</v>
      </c>
      <c r="U517" s="7">
        <f t="shared" si="132"/>
        <v>3.4068133700368985E-2</v>
      </c>
    </row>
    <row r="518" spans="2:21" x14ac:dyDescent="0.3">
      <c r="B518" s="2" t="str">
        <f t="shared" si="121"/>
        <v/>
      </c>
      <c r="C518" s="4">
        <f t="shared" si="133"/>
        <v>412</v>
      </c>
      <c r="D518" s="40">
        <f t="shared" si="128"/>
        <v>34.333333333333336</v>
      </c>
      <c r="E518" s="2">
        <f t="shared" si="129"/>
        <v>105233.28305431036</v>
      </c>
      <c r="F518" s="2">
        <f t="shared" si="134"/>
        <v>870.05000000000007</v>
      </c>
      <c r="G518" s="2">
        <f t="shared" si="135"/>
        <v>263.08320763577586</v>
      </c>
      <c r="H518" s="2">
        <f t="shared" si="136"/>
        <v>606.96679236422415</v>
      </c>
      <c r="I518" s="2">
        <f t="shared" si="122"/>
        <v>104626.31626194614</v>
      </c>
      <c r="J518" s="2"/>
      <c r="K518" s="2">
        <f>K517*(1+$C$44*IF(ISERROR(VLOOKUP(C518/12,#REF!,1,FALSE)),0,1))</f>
        <v>259000</v>
      </c>
      <c r="L518" s="2">
        <f>L517*(1+$C$44*IF(ISERROR(VLOOKUP(C518/12,#REF!,1,FALSE)),0,1))</f>
        <v>857.11999999999989</v>
      </c>
      <c r="M518" s="2">
        <f t="shared" si="123"/>
        <v>-12.930000000000177</v>
      </c>
      <c r="N518" s="2">
        <f t="shared" si="124"/>
        <v>233.59512569755742</v>
      </c>
      <c r="O518" s="2">
        <f>IF(ISERROR(VLOOKUP(C518/12,#REF!,1,FALSE)),0,1)*SUM(N507:N518)*$C$66</f>
        <v>0</v>
      </c>
      <c r="P518" s="2">
        <f t="shared" si="125"/>
        <v>0</v>
      </c>
      <c r="Q518" s="2">
        <f t="shared" si="130"/>
        <v>-59329.470916744191</v>
      </c>
      <c r="R518" s="2">
        <f t="shared" si="126"/>
        <v>95044.212821309658</v>
      </c>
      <c r="S518" s="2">
        <f t="shared" si="131"/>
        <v>65044.212821309658</v>
      </c>
      <c r="T518" s="7">
        <f t="shared" si="127"/>
        <v>0.36696607266914927</v>
      </c>
      <c r="U518" s="7">
        <f t="shared" si="132"/>
        <v>3.4157144427571895E-2</v>
      </c>
    </row>
    <row r="519" spans="2:21" x14ac:dyDescent="0.3">
      <c r="B519" s="2" t="str">
        <f t="shared" si="121"/>
        <v/>
      </c>
      <c r="C519" s="4">
        <f t="shared" si="133"/>
        <v>413</v>
      </c>
      <c r="D519" s="40">
        <f t="shared" si="128"/>
        <v>34.416666666666664</v>
      </c>
      <c r="E519" s="2">
        <f t="shared" si="129"/>
        <v>104626.31626194614</v>
      </c>
      <c r="F519" s="2">
        <f t="shared" si="134"/>
        <v>870.05000000000007</v>
      </c>
      <c r="G519" s="2">
        <f t="shared" si="135"/>
        <v>261.56579065486534</v>
      </c>
      <c r="H519" s="2">
        <f t="shared" si="136"/>
        <v>608.48420934513479</v>
      </c>
      <c r="I519" s="2">
        <f t="shared" si="122"/>
        <v>104017.83205260101</v>
      </c>
      <c r="J519" s="2"/>
      <c r="K519" s="2">
        <f>K518*(1+$C$44*IF(ISERROR(VLOOKUP(C519/12,#REF!,1,FALSE)),0,1))</f>
        <v>259000</v>
      </c>
      <c r="L519" s="2">
        <f>L518*(1+$C$44*IF(ISERROR(VLOOKUP(C519/12,#REF!,1,FALSE)),0,1))</f>
        <v>857.11999999999989</v>
      </c>
      <c r="M519" s="2">
        <f t="shared" si="123"/>
        <v>-12.930000000000177</v>
      </c>
      <c r="N519" s="2">
        <f t="shared" si="124"/>
        <v>235.11254267846783</v>
      </c>
      <c r="O519" s="2">
        <f>IF(ISERROR(VLOOKUP(C519/12,#REF!,1,FALSE)),0,1)*SUM(N508:N519)*$C$66</f>
        <v>0</v>
      </c>
      <c r="P519" s="2">
        <f t="shared" si="125"/>
        <v>0</v>
      </c>
      <c r="Q519" s="2">
        <f t="shared" si="130"/>
        <v>-59391.84214250814</v>
      </c>
      <c r="R519" s="2">
        <f t="shared" si="126"/>
        <v>95590.325804890861</v>
      </c>
      <c r="S519" s="2">
        <f t="shared" si="131"/>
        <v>65590.325804890861</v>
      </c>
      <c r="T519" s="7">
        <f t="shared" si="127"/>
        <v>0.3690746170073006</v>
      </c>
      <c r="U519" s="7">
        <f t="shared" si="132"/>
        <v>3.424520559562616E-2</v>
      </c>
    </row>
    <row r="520" spans="2:21" x14ac:dyDescent="0.3">
      <c r="B520" s="2" t="str">
        <f t="shared" si="121"/>
        <v/>
      </c>
      <c r="C520" s="4">
        <f t="shared" si="133"/>
        <v>414</v>
      </c>
      <c r="D520" s="40">
        <f t="shared" si="128"/>
        <v>34.5</v>
      </c>
      <c r="E520" s="2">
        <f t="shared" si="129"/>
        <v>104017.83205260101</v>
      </c>
      <c r="F520" s="2">
        <f t="shared" si="134"/>
        <v>870.05000000000007</v>
      </c>
      <c r="G520" s="2">
        <f t="shared" si="135"/>
        <v>260.04458013150253</v>
      </c>
      <c r="H520" s="2">
        <f t="shared" si="136"/>
        <v>610.00541986849748</v>
      </c>
      <c r="I520" s="2">
        <f t="shared" si="122"/>
        <v>103407.82663273251</v>
      </c>
      <c r="J520" s="2"/>
      <c r="K520" s="2">
        <f>K519*(1+$C$44*IF(ISERROR(VLOOKUP(C520/12,#REF!,1,FALSE)),0,1))</f>
        <v>259000</v>
      </c>
      <c r="L520" s="2">
        <f>L519*(1+$C$44*IF(ISERROR(VLOOKUP(C520/12,#REF!,1,FALSE)),0,1))</f>
        <v>857.11999999999989</v>
      </c>
      <c r="M520" s="2">
        <f t="shared" si="123"/>
        <v>-12.930000000000177</v>
      </c>
      <c r="N520" s="2">
        <f t="shared" si="124"/>
        <v>236.63375320183076</v>
      </c>
      <c r="O520" s="2">
        <f>IF(ISERROR(VLOOKUP(C520/12,#REF!,1,FALSE)),0,1)*SUM(N509:N520)*$C$66</f>
        <v>0</v>
      </c>
      <c r="P520" s="2">
        <f t="shared" si="125"/>
        <v>0</v>
      </c>
      <c r="Q520" s="2">
        <f t="shared" si="130"/>
        <v>-59454.265344293555</v>
      </c>
      <c r="R520" s="2">
        <f t="shared" si="126"/>
        <v>96137.908022973934</v>
      </c>
      <c r="S520" s="2">
        <f t="shared" si="131"/>
        <v>66137.908022973934</v>
      </c>
      <c r="T520" s="7">
        <f t="shared" si="127"/>
        <v>0.37118883406553643</v>
      </c>
      <c r="U520" s="7">
        <f t="shared" si="132"/>
        <v>3.4332328421630365E-2</v>
      </c>
    </row>
    <row r="521" spans="2:21" x14ac:dyDescent="0.3">
      <c r="B521" s="2" t="str">
        <f t="shared" si="121"/>
        <v/>
      </c>
      <c r="C521" s="4">
        <f t="shared" si="133"/>
        <v>415</v>
      </c>
      <c r="D521" s="40">
        <f t="shared" si="128"/>
        <v>34.583333333333336</v>
      </c>
      <c r="E521" s="2">
        <f t="shared" si="129"/>
        <v>103407.82663273251</v>
      </c>
      <c r="F521" s="2">
        <f t="shared" si="134"/>
        <v>870.05000000000007</v>
      </c>
      <c r="G521" s="2">
        <f t="shared" si="135"/>
        <v>258.51956658183127</v>
      </c>
      <c r="H521" s="2">
        <f t="shared" si="136"/>
        <v>611.53043341816874</v>
      </c>
      <c r="I521" s="2">
        <f t="shared" si="122"/>
        <v>102796.29619931434</v>
      </c>
      <c r="J521" s="2"/>
      <c r="K521" s="2">
        <f>K520*(1+$C$44*IF(ISERROR(VLOOKUP(C521/12,#REF!,1,FALSE)),0,1))</f>
        <v>259000</v>
      </c>
      <c r="L521" s="2">
        <f>L520*(1+$C$44*IF(ISERROR(VLOOKUP(C521/12,#REF!,1,FALSE)),0,1))</f>
        <v>857.11999999999989</v>
      </c>
      <c r="M521" s="2">
        <f t="shared" si="123"/>
        <v>-12.930000000000177</v>
      </c>
      <c r="N521" s="2">
        <f t="shared" si="124"/>
        <v>238.15876675150201</v>
      </c>
      <c r="O521" s="2">
        <f>IF(ISERROR(VLOOKUP(C521/12,#REF!,1,FALSE)),0,1)*SUM(N510:N521)*$C$66</f>
        <v>0</v>
      </c>
      <c r="P521" s="2">
        <f t="shared" si="125"/>
        <v>0</v>
      </c>
      <c r="Q521" s="2">
        <f t="shared" si="130"/>
        <v>-59516.740565413798</v>
      </c>
      <c r="R521" s="2">
        <f t="shared" si="126"/>
        <v>96686.963235271876</v>
      </c>
      <c r="S521" s="2">
        <f t="shared" si="131"/>
        <v>66686.963235271876</v>
      </c>
      <c r="T521" s="7">
        <f t="shared" si="127"/>
        <v>0.37330873836012307</v>
      </c>
      <c r="U521" s="7">
        <f t="shared" si="132"/>
        <v>3.441852396184375E-2</v>
      </c>
    </row>
    <row r="522" spans="2:21" x14ac:dyDescent="0.3">
      <c r="B522" s="2" t="str">
        <f t="shared" si="121"/>
        <v/>
      </c>
      <c r="C522" s="4">
        <f t="shared" si="133"/>
        <v>416</v>
      </c>
      <c r="D522" s="40">
        <f t="shared" si="128"/>
        <v>34.666666666666664</v>
      </c>
      <c r="E522" s="2">
        <f t="shared" si="129"/>
        <v>102796.29619931434</v>
      </c>
      <c r="F522" s="2">
        <f t="shared" si="134"/>
        <v>870.05000000000007</v>
      </c>
      <c r="G522" s="2">
        <f t="shared" si="135"/>
        <v>256.99074049828585</v>
      </c>
      <c r="H522" s="2">
        <f t="shared" si="136"/>
        <v>613.05925950171422</v>
      </c>
      <c r="I522" s="2">
        <f t="shared" si="122"/>
        <v>102183.23693981263</v>
      </c>
      <c r="J522" s="2"/>
      <c r="K522" s="2">
        <f>K521*(1+$C$44*IF(ISERROR(VLOOKUP(C522/12,#REF!,1,FALSE)),0,1))</f>
        <v>259000</v>
      </c>
      <c r="L522" s="2">
        <f>L521*(1+$C$44*IF(ISERROR(VLOOKUP(C522/12,#REF!,1,FALSE)),0,1))</f>
        <v>857.11999999999989</v>
      </c>
      <c r="M522" s="2">
        <f t="shared" si="123"/>
        <v>-12.930000000000177</v>
      </c>
      <c r="N522" s="2">
        <f t="shared" si="124"/>
        <v>239.68759283504738</v>
      </c>
      <c r="O522" s="2">
        <f>IF(ISERROR(VLOOKUP(C522/12,#REF!,1,FALSE)),0,1)*SUM(N511:N522)*$C$66</f>
        <v>0</v>
      </c>
      <c r="P522" s="2">
        <f t="shared" si="125"/>
        <v>0</v>
      </c>
      <c r="Q522" s="2">
        <f t="shared" si="130"/>
        <v>-59579.267849218304</v>
      </c>
      <c r="R522" s="2">
        <f t="shared" si="126"/>
        <v>97237.495210969064</v>
      </c>
      <c r="S522" s="2">
        <f t="shared" si="131"/>
        <v>67237.495210969064</v>
      </c>
      <c r="T522" s="7">
        <f t="shared" si="127"/>
        <v>0.37543434444389601</v>
      </c>
      <c r="U522" s="7">
        <f t="shared" si="132"/>
        <v>3.4503803114469989E-2</v>
      </c>
    </row>
    <row r="523" spans="2:21" x14ac:dyDescent="0.3">
      <c r="B523" s="2" t="str">
        <f t="shared" si="121"/>
        <v/>
      </c>
      <c r="C523" s="4">
        <f t="shared" si="133"/>
        <v>417</v>
      </c>
      <c r="D523" s="40">
        <f t="shared" si="128"/>
        <v>34.75</v>
      </c>
      <c r="E523" s="2">
        <f t="shared" si="129"/>
        <v>102183.23693981263</v>
      </c>
      <c r="F523" s="2">
        <f t="shared" si="134"/>
        <v>870.05000000000007</v>
      </c>
      <c r="G523" s="2">
        <f t="shared" si="135"/>
        <v>255.4580923495316</v>
      </c>
      <c r="H523" s="2">
        <f t="shared" si="136"/>
        <v>614.59190765046844</v>
      </c>
      <c r="I523" s="2">
        <f t="shared" si="122"/>
        <v>101568.64503216217</v>
      </c>
      <c r="J523" s="2"/>
      <c r="K523" s="2">
        <f>K522*(1+$C$44*IF(ISERROR(VLOOKUP(C523/12,#REF!,1,FALSE)),0,1))</f>
        <v>259000</v>
      </c>
      <c r="L523" s="2">
        <f>L522*(1+$C$44*IF(ISERROR(VLOOKUP(C523/12,#REF!,1,FALSE)),0,1))</f>
        <v>857.11999999999989</v>
      </c>
      <c r="M523" s="2">
        <f t="shared" si="123"/>
        <v>-12.930000000000177</v>
      </c>
      <c r="N523" s="2">
        <f t="shared" si="124"/>
        <v>241.2202409838016</v>
      </c>
      <c r="O523" s="2">
        <f>IF(ISERROR(VLOOKUP(C523/12,#REF!,1,FALSE)),0,1)*SUM(N512:N523)*$C$66</f>
        <v>0</v>
      </c>
      <c r="P523" s="2">
        <f t="shared" si="125"/>
        <v>0</v>
      </c>
      <c r="Q523" s="2">
        <f t="shared" si="130"/>
        <v>-59641.847239092647</v>
      </c>
      <c r="R523" s="2">
        <f t="shared" si="126"/>
        <v>97789.5077287452</v>
      </c>
      <c r="S523" s="2">
        <f t="shared" si="131"/>
        <v>67789.5077287452</v>
      </c>
      <c r="T523" s="7">
        <f t="shared" si="127"/>
        <v>0.37756566690635213</v>
      </c>
      <c r="U523" s="7">
        <f t="shared" si="132"/>
        <v>3.4588176622386557E-2</v>
      </c>
    </row>
    <row r="524" spans="2:21" x14ac:dyDescent="0.3">
      <c r="B524" s="2" t="str">
        <f t="shared" si="121"/>
        <v/>
      </c>
      <c r="C524" s="4">
        <f t="shared" si="133"/>
        <v>418</v>
      </c>
      <c r="D524" s="40">
        <f t="shared" si="128"/>
        <v>34.833333333333336</v>
      </c>
      <c r="E524" s="2">
        <f t="shared" si="129"/>
        <v>101568.64503216217</v>
      </c>
      <c r="F524" s="2">
        <f t="shared" si="134"/>
        <v>870.05000000000007</v>
      </c>
      <c r="G524" s="2">
        <f t="shared" si="135"/>
        <v>253.92161258040539</v>
      </c>
      <c r="H524" s="2">
        <f t="shared" si="136"/>
        <v>616.12838741959467</v>
      </c>
      <c r="I524" s="2">
        <f t="shared" si="122"/>
        <v>100952.51664474257</v>
      </c>
      <c r="J524" s="2"/>
      <c r="K524" s="2">
        <f>K523*(1+$C$44*IF(ISERROR(VLOOKUP(C524/12,#REF!,1,FALSE)),0,1))</f>
        <v>259000</v>
      </c>
      <c r="L524" s="2">
        <f>L523*(1+$C$44*IF(ISERROR(VLOOKUP(C524/12,#REF!,1,FALSE)),0,1))</f>
        <v>857.11999999999989</v>
      </c>
      <c r="M524" s="2">
        <f t="shared" si="123"/>
        <v>-12.930000000000177</v>
      </c>
      <c r="N524" s="2">
        <f t="shared" si="124"/>
        <v>242.75672075292783</v>
      </c>
      <c r="O524" s="2">
        <f>IF(ISERROR(VLOOKUP(C524/12,#REF!,1,FALSE)),0,1)*SUM(N513:N524)*$C$66</f>
        <v>0</v>
      </c>
      <c r="P524" s="2">
        <f t="shared" si="125"/>
        <v>0</v>
      </c>
      <c r="Q524" s="2">
        <f t="shared" si="130"/>
        <v>-59704.47877845855</v>
      </c>
      <c r="R524" s="2">
        <f t="shared" si="126"/>
        <v>98343.004576798878</v>
      </c>
      <c r="S524" s="2">
        <f t="shared" si="131"/>
        <v>68343.004576798878</v>
      </c>
      <c r="T524" s="7">
        <f t="shared" si="127"/>
        <v>0.37970272037374087</v>
      </c>
      <c r="U524" s="7">
        <f t="shared" si="132"/>
        <v>3.4671655075817043E-2</v>
      </c>
    </row>
    <row r="525" spans="2:21" x14ac:dyDescent="0.3">
      <c r="B525" s="2" t="str">
        <f t="shared" si="121"/>
        <v/>
      </c>
      <c r="C525" s="4">
        <f t="shared" si="133"/>
        <v>419</v>
      </c>
      <c r="D525" s="40">
        <f t="shared" si="128"/>
        <v>34.916666666666664</v>
      </c>
      <c r="E525" s="2">
        <f t="shared" si="129"/>
        <v>100952.51664474257</v>
      </c>
      <c r="F525" s="2">
        <f t="shared" si="134"/>
        <v>870.05000000000007</v>
      </c>
      <c r="G525" s="2">
        <f t="shared" si="135"/>
        <v>252.38129161185643</v>
      </c>
      <c r="H525" s="2">
        <f t="shared" si="136"/>
        <v>617.66870838814361</v>
      </c>
      <c r="I525" s="2">
        <f t="shared" si="122"/>
        <v>100334.84793635443</v>
      </c>
      <c r="J525" s="2"/>
      <c r="K525" s="2">
        <f>K524*(1+$C$44*IF(ISERROR(VLOOKUP(C525/12,#REF!,1,FALSE)),0,1))</f>
        <v>259000</v>
      </c>
      <c r="L525" s="2">
        <f>L524*(1+$C$44*IF(ISERROR(VLOOKUP(C525/12,#REF!,1,FALSE)),0,1))</f>
        <v>857.11999999999989</v>
      </c>
      <c r="M525" s="2">
        <f t="shared" si="123"/>
        <v>-12.930000000000177</v>
      </c>
      <c r="N525" s="2">
        <f t="shared" si="124"/>
        <v>244.29704172147677</v>
      </c>
      <c r="O525" s="2">
        <f>IF(ISERROR(VLOOKUP(C525/12,#REF!,1,FALSE)),0,1)*SUM(N514:N525)*$C$66</f>
        <v>0</v>
      </c>
      <c r="P525" s="2">
        <f t="shared" si="125"/>
        <v>0</v>
      </c>
      <c r="Q525" s="2">
        <f t="shared" si="130"/>
        <v>-59767.162510773924</v>
      </c>
      <c r="R525" s="2">
        <f t="shared" si="126"/>
        <v>98897.989552871644</v>
      </c>
      <c r="S525" s="2">
        <f t="shared" si="131"/>
        <v>68897.989552871644</v>
      </c>
      <c r="T525" s="7">
        <f t="shared" si="127"/>
        <v>0.38184551950915691</v>
      </c>
      <c r="U525" s="7">
        <f t="shared" si="132"/>
        <v>3.4754248914947716E-2</v>
      </c>
    </row>
    <row r="526" spans="2:21" x14ac:dyDescent="0.3">
      <c r="B526" s="2" t="str">
        <f t="shared" si="121"/>
        <v/>
      </c>
      <c r="C526" s="4">
        <f t="shared" si="133"/>
        <v>420</v>
      </c>
      <c r="D526" s="40">
        <f t="shared" si="128"/>
        <v>35</v>
      </c>
      <c r="E526" s="2">
        <f t="shared" si="129"/>
        <v>100334.84793635443</v>
      </c>
      <c r="F526" s="2">
        <f t="shared" si="134"/>
        <v>870.05000000000007</v>
      </c>
      <c r="G526" s="2">
        <f t="shared" si="135"/>
        <v>250.83711984088609</v>
      </c>
      <c r="H526" s="2">
        <f t="shared" si="136"/>
        <v>619.21288015911398</v>
      </c>
      <c r="I526" s="2">
        <f t="shared" si="122"/>
        <v>99715.635056195315</v>
      </c>
      <c r="J526" s="2"/>
      <c r="K526" s="2">
        <f>K525*(1+$C$44*IF(ISERROR(VLOOKUP(C526/12,#REF!,1,FALSE)),0,1))</f>
        <v>259000</v>
      </c>
      <c r="L526" s="2">
        <f>L525*(1+$C$44*IF(ISERROR(VLOOKUP(C526/12,#REF!,1,FALSE)),0,1))</f>
        <v>857.11999999999989</v>
      </c>
      <c r="M526" s="2">
        <f t="shared" si="123"/>
        <v>-12.930000000000177</v>
      </c>
      <c r="N526" s="2">
        <f t="shared" si="124"/>
        <v>245.84121349244714</v>
      </c>
      <c r="O526" s="2">
        <f>IF(ISERROR(VLOOKUP(C526/12,#REF!,1,FALSE)),0,1)*SUM(N515:N526)*$C$66</f>
        <v>0</v>
      </c>
      <c r="P526" s="2">
        <f t="shared" si="125"/>
        <v>0</v>
      </c>
      <c r="Q526" s="2">
        <f t="shared" si="130"/>
        <v>-59829.898479532894</v>
      </c>
      <c r="R526" s="2">
        <f t="shared" si="126"/>
        <v>99454.466464271798</v>
      </c>
      <c r="S526" s="2">
        <f t="shared" si="131"/>
        <v>69454.466464271798</v>
      </c>
      <c r="T526" s="7">
        <f t="shared" si="127"/>
        <v>0.38399407901263244</v>
      </c>
      <c r="U526" s="7">
        <f t="shared" si="132"/>
        <v>3.4835968432493036E-2</v>
      </c>
    </row>
    <row r="527" spans="2:21" x14ac:dyDescent="0.3">
      <c r="B527" s="2" t="str">
        <f t="shared" si="121"/>
        <v/>
      </c>
      <c r="C527" s="4">
        <f t="shared" si="133"/>
        <v>421</v>
      </c>
      <c r="D527" s="40">
        <f t="shared" si="128"/>
        <v>35.083333333333336</v>
      </c>
      <c r="E527" s="2">
        <f t="shared" si="129"/>
        <v>99715.635056195315</v>
      </c>
      <c r="F527" s="2">
        <f t="shared" si="134"/>
        <v>870.05000000000007</v>
      </c>
      <c r="G527" s="2">
        <f t="shared" si="135"/>
        <v>249.2890876404883</v>
      </c>
      <c r="H527" s="2">
        <f t="shared" si="136"/>
        <v>620.76091235951174</v>
      </c>
      <c r="I527" s="2">
        <f t="shared" si="122"/>
        <v>99094.874143835797</v>
      </c>
      <c r="J527" s="2"/>
      <c r="K527" s="2">
        <f>K526*(1+$C$44*IF(ISERROR(VLOOKUP(C527/12,#REF!,1,FALSE)),0,1))</f>
        <v>259000</v>
      </c>
      <c r="L527" s="2">
        <f>L526*(1+$C$44*IF(ISERROR(VLOOKUP(C527/12,#REF!,1,FALSE)),0,1))</f>
        <v>857.11999999999989</v>
      </c>
      <c r="M527" s="2">
        <f t="shared" si="123"/>
        <v>-12.930000000000177</v>
      </c>
      <c r="N527" s="2">
        <f t="shared" si="124"/>
        <v>247.3892456928449</v>
      </c>
      <c r="O527" s="2">
        <f>IF(ISERROR(VLOOKUP(C527/12,#REF!,1,FALSE)),0,1)*SUM(N516:N527)*$C$66</f>
        <v>0</v>
      </c>
      <c r="P527" s="2">
        <f t="shared" si="125"/>
        <v>0</v>
      </c>
      <c r="Q527" s="2">
        <f t="shared" si="130"/>
        <v>-59892.686728265835</v>
      </c>
      <c r="R527" s="2">
        <f t="shared" si="126"/>
        <v>100012.43912789837</v>
      </c>
      <c r="S527" s="2">
        <f t="shared" si="131"/>
        <v>70012.439127898368</v>
      </c>
      <c r="T527" s="7">
        <f t="shared" si="127"/>
        <v>0.3861484136212292</v>
      </c>
      <c r="U527" s="7">
        <f t="shared" si="132"/>
        <v>3.4916823776206973E-2</v>
      </c>
    </row>
    <row r="528" spans="2:21" x14ac:dyDescent="0.3">
      <c r="B528" s="2" t="str">
        <f t="shared" si="121"/>
        <v/>
      </c>
      <c r="C528" s="4">
        <f t="shared" si="133"/>
        <v>422</v>
      </c>
      <c r="D528" s="40">
        <f t="shared" si="128"/>
        <v>35.166666666666664</v>
      </c>
      <c r="E528" s="2">
        <f t="shared" si="129"/>
        <v>99094.874143835797</v>
      </c>
      <c r="F528" s="2">
        <f t="shared" si="134"/>
        <v>870.05000000000007</v>
      </c>
      <c r="G528" s="2">
        <f t="shared" si="135"/>
        <v>247.73718535958949</v>
      </c>
      <c r="H528" s="2">
        <f t="shared" si="136"/>
        <v>622.31281464041058</v>
      </c>
      <c r="I528" s="2">
        <f t="shared" si="122"/>
        <v>98472.561329195392</v>
      </c>
      <c r="J528" s="2"/>
      <c r="K528" s="2">
        <f>K527*(1+$C$44*IF(ISERROR(VLOOKUP(C528/12,#REF!,1,FALSE)),0,1))</f>
        <v>259000</v>
      </c>
      <c r="L528" s="2">
        <f>L527*(1+$C$44*IF(ISERROR(VLOOKUP(C528/12,#REF!,1,FALSE)),0,1))</f>
        <v>857.11999999999989</v>
      </c>
      <c r="M528" s="2">
        <f t="shared" si="123"/>
        <v>-12.930000000000177</v>
      </c>
      <c r="N528" s="2">
        <f t="shared" si="124"/>
        <v>248.94114797374374</v>
      </c>
      <c r="O528" s="2">
        <f>IF(ISERROR(VLOOKUP(C528/12,#REF!,1,FALSE)),0,1)*SUM(N517:N528)*$C$66</f>
        <v>0</v>
      </c>
      <c r="P528" s="2">
        <f t="shared" si="125"/>
        <v>0</v>
      </c>
      <c r="Q528" s="2">
        <f t="shared" si="130"/>
        <v>-59955.527300539383</v>
      </c>
      <c r="R528" s="2">
        <f t="shared" si="126"/>
        <v>100571.91137026524</v>
      </c>
      <c r="S528" s="2">
        <f t="shared" si="131"/>
        <v>70571.911370265239</v>
      </c>
      <c r="T528" s="7">
        <f t="shared" si="127"/>
        <v>0.38830853810913218</v>
      </c>
      <c r="U528" s="7">
        <f t="shared" si="132"/>
        <v>3.4996824951345706E-2</v>
      </c>
    </row>
    <row r="529" spans="2:21" x14ac:dyDescent="0.3">
      <c r="B529" s="2" t="str">
        <f t="shared" si="121"/>
        <v/>
      </c>
      <c r="C529" s="4">
        <f t="shared" si="133"/>
        <v>423</v>
      </c>
      <c r="D529" s="40">
        <f t="shared" si="128"/>
        <v>35.25</v>
      </c>
      <c r="E529" s="2">
        <f t="shared" si="129"/>
        <v>98472.561329195392</v>
      </c>
      <c r="F529" s="2">
        <f t="shared" si="134"/>
        <v>870.05000000000007</v>
      </c>
      <c r="G529" s="2">
        <f t="shared" si="135"/>
        <v>246.18140332298847</v>
      </c>
      <c r="H529" s="2">
        <f t="shared" si="136"/>
        <v>623.86859667701162</v>
      </c>
      <c r="I529" s="2">
        <f t="shared" si="122"/>
        <v>97848.692732518379</v>
      </c>
      <c r="J529" s="2"/>
      <c r="K529" s="2">
        <f>K528*(1+$C$44*IF(ISERROR(VLOOKUP(C529/12,#REF!,1,FALSE)),0,1))</f>
        <v>259000</v>
      </c>
      <c r="L529" s="2">
        <f>L528*(1+$C$44*IF(ISERROR(VLOOKUP(C529/12,#REF!,1,FALSE)),0,1))</f>
        <v>857.11999999999989</v>
      </c>
      <c r="M529" s="2">
        <f t="shared" si="123"/>
        <v>-12.930000000000177</v>
      </c>
      <c r="N529" s="2">
        <f t="shared" si="124"/>
        <v>250.49693001034478</v>
      </c>
      <c r="O529" s="2">
        <f>IF(ISERROR(VLOOKUP(C529/12,#REF!,1,FALSE)),0,1)*SUM(N518:N529)*$C$66</f>
        <v>0</v>
      </c>
      <c r="P529" s="2">
        <f t="shared" si="125"/>
        <v>0</v>
      </c>
      <c r="Q529" s="2">
        <f t="shared" si="130"/>
        <v>-60018.420239956497</v>
      </c>
      <c r="R529" s="2">
        <f t="shared" si="126"/>
        <v>101132.88702752512</v>
      </c>
      <c r="S529" s="2">
        <f t="shared" si="131"/>
        <v>71132.887027525125</v>
      </c>
      <c r="T529" s="7">
        <f t="shared" si="127"/>
        <v>0.39047446728774177</v>
      </c>
      <c r="U529" s="7">
        <f t="shared" si="132"/>
        <v>3.5075981823078362E-2</v>
      </c>
    </row>
    <row r="530" spans="2:21" x14ac:dyDescent="0.3">
      <c r="B530" s="2" t="str">
        <f t="shared" si="121"/>
        <v/>
      </c>
      <c r="C530" s="4">
        <f t="shared" si="133"/>
        <v>424</v>
      </c>
      <c r="D530" s="40">
        <f t="shared" si="128"/>
        <v>35.333333333333336</v>
      </c>
      <c r="E530" s="2">
        <f t="shared" si="129"/>
        <v>97848.692732518379</v>
      </c>
      <c r="F530" s="2">
        <f t="shared" si="134"/>
        <v>870.05000000000007</v>
      </c>
      <c r="G530" s="2">
        <f t="shared" si="135"/>
        <v>244.62173183129593</v>
      </c>
      <c r="H530" s="2">
        <f t="shared" si="136"/>
        <v>625.42826816870411</v>
      </c>
      <c r="I530" s="2">
        <f t="shared" si="122"/>
        <v>97223.264464349675</v>
      </c>
      <c r="J530" s="2"/>
      <c r="K530" s="2">
        <f>K529*(1+$C$44*IF(ISERROR(VLOOKUP(C530/12,#REF!,1,FALSE)),0,1))</f>
        <v>259000</v>
      </c>
      <c r="L530" s="2">
        <f>L529*(1+$C$44*IF(ISERROR(VLOOKUP(C530/12,#REF!,1,FALSE)),0,1))</f>
        <v>857.11999999999989</v>
      </c>
      <c r="M530" s="2">
        <f t="shared" si="123"/>
        <v>-12.930000000000177</v>
      </c>
      <c r="N530" s="2">
        <f t="shared" si="124"/>
        <v>252.05660150203727</v>
      </c>
      <c r="O530" s="2">
        <f>IF(ISERROR(VLOOKUP(C530/12,#REF!,1,FALSE)),0,1)*SUM(N519:N530)*$C$66</f>
        <v>0</v>
      </c>
      <c r="P530" s="2">
        <f t="shared" si="125"/>
        <v>0</v>
      </c>
      <c r="Q530" s="2">
        <f t="shared" si="130"/>
        <v>-60081.365590156456</v>
      </c>
      <c r="R530" s="2">
        <f t="shared" si="126"/>
        <v>101695.36994549386</v>
      </c>
      <c r="S530" s="2">
        <f t="shared" si="131"/>
        <v>71695.369945493861</v>
      </c>
      <c r="T530" s="7">
        <f t="shared" si="127"/>
        <v>0.39264621600576782</v>
      </c>
      <c r="U530" s="7">
        <f t="shared" si="132"/>
        <v>3.5154304118851343E-2</v>
      </c>
    </row>
    <row r="531" spans="2:21" x14ac:dyDescent="0.3">
      <c r="B531" s="2" t="str">
        <f t="shared" si="121"/>
        <v/>
      </c>
      <c r="C531" s="4">
        <f t="shared" si="133"/>
        <v>425</v>
      </c>
      <c r="D531" s="40">
        <f t="shared" si="128"/>
        <v>35.416666666666664</v>
      </c>
      <c r="E531" s="2">
        <f t="shared" si="129"/>
        <v>97223.264464349675</v>
      </c>
      <c r="F531" s="2">
        <f t="shared" si="134"/>
        <v>870.05000000000007</v>
      </c>
      <c r="G531" s="2">
        <f t="shared" si="135"/>
        <v>243.05816116087419</v>
      </c>
      <c r="H531" s="2">
        <f t="shared" si="136"/>
        <v>626.99183883912588</v>
      </c>
      <c r="I531" s="2">
        <f t="shared" si="122"/>
        <v>96596.272625510552</v>
      </c>
      <c r="J531" s="2"/>
      <c r="K531" s="2">
        <f>K530*(1+$C$44*IF(ISERROR(VLOOKUP(C531/12,#REF!,1,FALSE)),0,1))</f>
        <v>259000</v>
      </c>
      <c r="L531" s="2">
        <f>L530*(1+$C$44*IF(ISERROR(VLOOKUP(C531/12,#REF!,1,FALSE)),0,1))</f>
        <v>857.11999999999989</v>
      </c>
      <c r="M531" s="2">
        <f t="shared" si="123"/>
        <v>-12.930000000000177</v>
      </c>
      <c r="N531" s="2">
        <f t="shared" si="124"/>
        <v>253.62017217245904</v>
      </c>
      <c r="O531" s="2">
        <f>IF(ISERROR(VLOOKUP(C531/12,#REF!,1,FALSE)),0,1)*SUM(N520:N531)*$C$66</f>
        <v>0</v>
      </c>
      <c r="P531" s="2">
        <f t="shared" si="125"/>
        <v>0</v>
      </c>
      <c r="Q531" s="2">
        <f t="shared" si="130"/>
        <v>-60144.363394814914</v>
      </c>
      <c r="R531" s="2">
        <f t="shared" si="126"/>
        <v>102259.36397967453</v>
      </c>
      <c r="S531" s="2">
        <f t="shared" si="131"/>
        <v>72259.363979674526</v>
      </c>
      <c r="T531" s="7">
        <f t="shared" si="127"/>
        <v>0.39482379914932247</v>
      </c>
      <c r="U531" s="7">
        <f t="shared" si="132"/>
        <v>3.5231801430704701E-2</v>
      </c>
    </row>
    <row r="532" spans="2:21" x14ac:dyDescent="0.3">
      <c r="B532" s="2" t="str">
        <f t="shared" si="121"/>
        <v/>
      </c>
      <c r="C532" s="4">
        <f t="shared" si="133"/>
        <v>426</v>
      </c>
      <c r="D532" s="40">
        <f t="shared" si="128"/>
        <v>35.5</v>
      </c>
      <c r="E532" s="2">
        <f t="shared" si="129"/>
        <v>96596.272625510552</v>
      </c>
      <c r="F532" s="2">
        <f t="shared" si="134"/>
        <v>870.05000000000007</v>
      </c>
      <c r="G532" s="2">
        <f t="shared" si="135"/>
        <v>241.49068156377635</v>
      </c>
      <c r="H532" s="2">
        <f t="shared" si="136"/>
        <v>628.55931843622375</v>
      </c>
      <c r="I532" s="2">
        <f t="shared" si="122"/>
        <v>95967.713307074329</v>
      </c>
      <c r="J532" s="2"/>
      <c r="K532" s="2">
        <f>K531*(1+$C$44*IF(ISERROR(VLOOKUP(C532/12,#REF!,1,FALSE)),0,1))</f>
        <v>259000</v>
      </c>
      <c r="L532" s="2">
        <f>L531*(1+$C$44*IF(ISERROR(VLOOKUP(C532/12,#REF!,1,FALSE)),0,1))</f>
        <v>857.11999999999989</v>
      </c>
      <c r="M532" s="2">
        <f t="shared" si="123"/>
        <v>-12.930000000000177</v>
      </c>
      <c r="N532" s="2">
        <f t="shared" si="124"/>
        <v>255.18765176955691</v>
      </c>
      <c r="O532" s="2">
        <f>IF(ISERROR(VLOOKUP(C532/12,#REF!,1,FALSE)),0,1)*SUM(N521:N532)*$C$66</f>
        <v>0</v>
      </c>
      <c r="P532" s="2">
        <f t="shared" si="125"/>
        <v>0</v>
      </c>
      <c r="Q532" s="2">
        <f t="shared" si="130"/>
        <v>-60207.413697643919</v>
      </c>
      <c r="R532" s="2">
        <f t="shared" si="126"/>
        <v>102824.87299528177</v>
      </c>
      <c r="S532" s="2">
        <f t="shared" si="131"/>
        <v>72824.872995281767</v>
      </c>
      <c r="T532" s="7">
        <f t="shared" si="127"/>
        <v>0.39700723164201457</v>
      </c>
      <c r="U532" s="7">
        <f t="shared" si="132"/>
        <v>3.5308483217540765E-2</v>
      </c>
    </row>
    <row r="533" spans="2:21" x14ac:dyDescent="0.3">
      <c r="B533" s="2" t="str">
        <f t="shared" si="121"/>
        <v/>
      </c>
      <c r="C533" s="4">
        <f t="shared" si="133"/>
        <v>427</v>
      </c>
      <c r="D533" s="40">
        <f t="shared" si="128"/>
        <v>35.583333333333336</v>
      </c>
      <c r="E533" s="2">
        <f t="shared" si="129"/>
        <v>95967.713307074329</v>
      </c>
      <c r="F533" s="2">
        <f t="shared" si="134"/>
        <v>870.05000000000007</v>
      </c>
      <c r="G533" s="2">
        <f t="shared" si="135"/>
        <v>239.91928326768581</v>
      </c>
      <c r="H533" s="2">
        <f t="shared" si="136"/>
        <v>630.13071673231423</v>
      </c>
      <c r="I533" s="2">
        <f t="shared" si="122"/>
        <v>95337.582590342019</v>
      </c>
      <c r="J533" s="2"/>
      <c r="K533" s="2">
        <f>K532*(1+$C$44*IF(ISERROR(VLOOKUP(C533/12,#REF!,1,FALSE)),0,1))</f>
        <v>259000</v>
      </c>
      <c r="L533" s="2">
        <f>L532*(1+$C$44*IF(ISERROR(VLOOKUP(C533/12,#REF!,1,FALSE)),0,1))</f>
        <v>857.11999999999989</v>
      </c>
      <c r="M533" s="2">
        <f t="shared" si="123"/>
        <v>-12.930000000000177</v>
      </c>
      <c r="N533" s="2">
        <f t="shared" si="124"/>
        <v>256.75905006564739</v>
      </c>
      <c r="O533" s="2">
        <f>IF(ISERROR(VLOOKUP(C533/12,#REF!,1,FALSE)),0,1)*SUM(N522:N533)*$C$66</f>
        <v>0</v>
      </c>
      <c r="P533" s="2">
        <f t="shared" si="125"/>
        <v>0</v>
      </c>
      <c r="Q533" s="2">
        <f t="shared" si="130"/>
        <v>-60270.516542391953</v>
      </c>
      <c r="R533" s="2">
        <f t="shared" si="126"/>
        <v>103391.90086726601</v>
      </c>
      <c r="S533" s="2">
        <f t="shared" si="131"/>
        <v>73391.900867266013</v>
      </c>
      <c r="T533" s="7">
        <f t="shared" si="127"/>
        <v>0.3991965284450425</v>
      </c>
      <c r="U533" s="7">
        <f t="shared" si="132"/>
        <v>3.5384358807351468E-2</v>
      </c>
    </row>
    <row r="534" spans="2:21" x14ac:dyDescent="0.3">
      <c r="B534" s="2" t="str">
        <f t="shared" si="121"/>
        <v/>
      </c>
      <c r="C534" s="4">
        <f t="shared" si="133"/>
        <v>428</v>
      </c>
      <c r="D534" s="40">
        <f t="shared" si="128"/>
        <v>35.666666666666664</v>
      </c>
      <c r="E534" s="2">
        <f t="shared" si="129"/>
        <v>95337.582590342019</v>
      </c>
      <c r="F534" s="2">
        <f t="shared" si="134"/>
        <v>870.05000000000007</v>
      </c>
      <c r="G534" s="2">
        <f t="shared" si="135"/>
        <v>238.34395647585504</v>
      </c>
      <c r="H534" s="2">
        <f t="shared" si="136"/>
        <v>631.706043524145</v>
      </c>
      <c r="I534" s="2">
        <f t="shared" si="122"/>
        <v>94705.876546817875</v>
      </c>
      <c r="J534" s="2"/>
      <c r="K534" s="2">
        <f>K533*(1+$C$44*IF(ISERROR(VLOOKUP(C534/12,#REF!,1,FALSE)),0,1))</f>
        <v>259000</v>
      </c>
      <c r="L534" s="2">
        <f>L533*(1+$C$44*IF(ISERROR(VLOOKUP(C534/12,#REF!,1,FALSE)),0,1))</f>
        <v>857.11999999999989</v>
      </c>
      <c r="M534" s="2">
        <f t="shared" si="123"/>
        <v>-12.930000000000177</v>
      </c>
      <c r="N534" s="2">
        <f t="shared" si="124"/>
        <v>258.33437685747816</v>
      </c>
      <c r="O534" s="2">
        <f>IF(ISERROR(VLOOKUP(C534/12,#REF!,1,FALSE)),0,1)*SUM(N523:N534)*$C$66</f>
        <v>0</v>
      </c>
      <c r="P534" s="2">
        <f t="shared" si="125"/>
        <v>0</v>
      </c>
      <c r="Q534" s="2">
        <f t="shared" si="130"/>
        <v>-60333.671972843942</v>
      </c>
      <c r="R534" s="2">
        <f t="shared" si="126"/>
        <v>103960.45148033819</v>
      </c>
      <c r="S534" s="2">
        <f t="shared" si="131"/>
        <v>73960.45148033819</v>
      </c>
      <c r="T534" s="7">
        <f t="shared" si="127"/>
        <v>0.40139170455729029</v>
      </c>
      <c r="U534" s="7">
        <f t="shared" si="132"/>
        <v>3.5459437399396609E-2</v>
      </c>
    </row>
    <row r="535" spans="2:21" x14ac:dyDescent="0.3">
      <c r="B535" s="2" t="str">
        <f t="shared" si="121"/>
        <v/>
      </c>
      <c r="C535" s="4">
        <f t="shared" si="133"/>
        <v>429</v>
      </c>
      <c r="D535" s="40">
        <f t="shared" si="128"/>
        <v>35.75</v>
      </c>
      <c r="E535" s="2">
        <f t="shared" si="129"/>
        <v>94705.876546817875</v>
      </c>
      <c r="F535" s="2">
        <f t="shared" si="134"/>
        <v>870.05000000000007</v>
      </c>
      <c r="G535" s="2">
        <f t="shared" si="135"/>
        <v>236.76469136704466</v>
      </c>
      <c r="H535" s="2">
        <f t="shared" si="136"/>
        <v>633.28530863295543</v>
      </c>
      <c r="I535" s="2">
        <f t="shared" si="122"/>
        <v>94072.591238184919</v>
      </c>
      <c r="J535" s="2"/>
      <c r="K535" s="2">
        <f>K534*(1+$C$44*IF(ISERROR(VLOOKUP(C535/12,#REF!,1,FALSE)),0,1))</f>
        <v>259000</v>
      </c>
      <c r="L535" s="2">
        <f>L534*(1+$C$44*IF(ISERROR(VLOOKUP(C535/12,#REF!,1,FALSE)),0,1))</f>
        <v>857.11999999999989</v>
      </c>
      <c r="M535" s="2">
        <f t="shared" si="123"/>
        <v>-12.930000000000177</v>
      </c>
      <c r="N535" s="2">
        <f t="shared" si="124"/>
        <v>259.91364196628859</v>
      </c>
      <c r="O535" s="2">
        <f>IF(ISERROR(VLOOKUP(C535/12,#REF!,1,FALSE)),0,1)*SUM(N524:N535)*$C$66</f>
        <v>0</v>
      </c>
      <c r="P535" s="2">
        <f t="shared" si="125"/>
        <v>0</v>
      </c>
      <c r="Q535" s="2">
        <f t="shared" si="130"/>
        <v>-60396.880032821304</v>
      </c>
      <c r="R535" s="2">
        <f t="shared" si="126"/>
        <v>104530.52872899378</v>
      </c>
      <c r="S535" s="2">
        <f t="shared" si="131"/>
        <v>74530.528728993784</v>
      </c>
      <c r="T535" s="7">
        <f t="shared" si="127"/>
        <v>0.40359277501542001</v>
      </c>
      <c r="U535" s="7">
        <f t="shared" si="132"/>
        <v>3.5533728066343473E-2</v>
      </c>
    </row>
    <row r="536" spans="2:21" x14ac:dyDescent="0.3">
      <c r="B536" s="2" t="str">
        <f t="shared" si="121"/>
        <v/>
      </c>
      <c r="C536" s="4">
        <f t="shared" si="133"/>
        <v>430</v>
      </c>
      <c r="D536" s="40">
        <f t="shared" si="128"/>
        <v>35.833333333333336</v>
      </c>
      <c r="E536" s="2">
        <f t="shared" si="129"/>
        <v>94072.591238184919</v>
      </c>
      <c r="F536" s="2">
        <f t="shared" si="134"/>
        <v>870.05000000000007</v>
      </c>
      <c r="G536" s="2">
        <f t="shared" si="135"/>
        <v>235.18147809546227</v>
      </c>
      <c r="H536" s="2">
        <f t="shared" si="136"/>
        <v>634.86852190453783</v>
      </c>
      <c r="I536" s="2">
        <f t="shared" si="122"/>
        <v>93437.722716280376</v>
      </c>
      <c r="J536" s="2"/>
      <c r="K536" s="2">
        <f>K535*(1+$C$44*IF(ISERROR(VLOOKUP(C536/12,#REF!,1,FALSE)),0,1))</f>
        <v>259000</v>
      </c>
      <c r="L536" s="2">
        <f>L535*(1+$C$44*IF(ISERROR(VLOOKUP(C536/12,#REF!,1,FALSE)),0,1))</f>
        <v>857.11999999999989</v>
      </c>
      <c r="M536" s="2">
        <f t="shared" si="123"/>
        <v>-12.930000000000177</v>
      </c>
      <c r="N536" s="2">
        <f t="shared" si="124"/>
        <v>261.49685523787099</v>
      </c>
      <c r="O536" s="2">
        <f>IF(ISERROR(VLOOKUP(C536/12,#REF!,1,FALSE)),0,1)*SUM(N525:N536)*$C$66</f>
        <v>0</v>
      </c>
      <c r="P536" s="2">
        <f t="shared" si="125"/>
        <v>0</v>
      </c>
      <c r="Q536" s="2">
        <f t="shared" si="130"/>
        <v>-60460.140766181983</v>
      </c>
      <c r="R536" s="2">
        <f t="shared" si="126"/>
        <v>105102.13651753764</v>
      </c>
      <c r="S536" s="2">
        <f t="shared" si="131"/>
        <v>75102.136517537641</v>
      </c>
      <c r="T536" s="7">
        <f t="shared" si="127"/>
        <v>0.40579975489396775</v>
      </c>
      <c r="U536" s="7">
        <f t="shared" si="132"/>
        <v>3.5607239756362485E-2</v>
      </c>
    </row>
    <row r="537" spans="2:21" x14ac:dyDescent="0.3">
      <c r="B537" s="2" t="str">
        <f t="shared" si="121"/>
        <v/>
      </c>
      <c r="C537" s="4">
        <f t="shared" si="133"/>
        <v>431</v>
      </c>
      <c r="D537" s="40">
        <f t="shared" si="128"/>
        <v>35.916666666666664</v>
      </c>
      <c r="E537" s="2">
        <f t="shared" si="129"/>
        <v>93437.722716280376</v>
      </c>
      <c r="F537" s="2">
        <f t="shared" si="134"/>
        <v>870.05000000000007</v>
      </c>
      <c r="G537" s="2">
        <f t="shared" si="135"/>
        <v>233.59430679070093</v>
      </c>
      <c r="H537" s="2">
        <f t="shared" si="136"/>
        <v>636.45569320929917</v>
      </c>
      <c r="I537" s="2">
        <f t="shared" si="122"/>
        <v>92801.267023071079</v>
      </c>
      <c r="J537" s="2"/>
      <c r="K537" s="2">
        <f>K536*(1+$C$44*IF(ISERROR(VLOOKUP(C537/12,#REF!,1,FALSE)),0,1))</f>
        <v>259000</v>
      </c>
      <c r="L537" s="2">
        <f>L536*(1+$C$44*IF(ISERROR(VLOOKUP(C537/12,#REF!,1,FALSE)),0,1))</f>
        <v>857.11999999999989</v>
      </c>
      <c r="M537" s="2">
        <f t="shared" si="123"/>
        <v>-12.930000000000177</v>
      </c>
      <c r="N537" s="2">
        <f t="shared" si="124"/>
        <v>263.08402654263233</v>
      </c>
      <c r="O537" s="2">
        <f>IF(ISERROR(VLOOKUP(C537/12,#REF!,1,FALSE)),0,1)*SUM(N526:N537)*$C$66</f>
        <v>0</v>
      </c>
      <c r="P537" s="2">
        <f t="shared" si="125"/>
        <v>0</v>
      </c>
      <c r="Q537" s="2">
        <f t="shared" si="130"/>
        <v>-60523.454216820464</v>
      </c>
      <c r="R537" s="2">
        <f t="shared" si="126"/>
        <v>105675.27876010844</v>
      </c>
      <c r="S537" s="2">
        <f t="shared" si="131"/>
        <v>75675.278760108442</v>
      </c>
      <c r="T537" s="7">
        <f t="shared" si="127"/>
        <v>0.40801265930543801</v>
      </c>
      <c r="U537" s="7">
        <f t="shared" si="132"/>
        <v>3.5679981295180685E-2</v>
      </c>
    </row>
    <row r="538" spans="2:21" x14ac:dyDescent="0.3">
      <c r="B538" s="2" t="str">
        <f t="shared" si="121"/>
        <v/>
      </c>
      <c r="C538" s="4">
        <f t="shared" si="133"/>
        <v>432</v>
      </c>
      <c r="D538" s="40">
        <f t="shared" si="128"/>
        <v>36</v>
      </c>
      <c r="E538" s="2">
        <f t="shared" si="129"/>
        <v>92801.267023071079</v>
      </c>
      <c r="F538" s="2">
        <f t="shared" si="134"/>
        <v>870.05000000000007</v>
      </c>
      <c r="G538" s="2">
        <f t="shared" si="135"/>
        <v>232.00316755767767</v>
      </c>
      <c r="H538" s="2">
        <f t="shared" si="136"/>
        <v>638.0468324423224</v>
      </c>
      <c r="I538" s="2">
        <f t="shared" si="122"/>
        <v>92163.220190628752</v>
      </c>
      <c r="J538" s="2"/>
      <c r="K538" s="2">
        <f>K537*(1+$C$44*IF(ISERROR(VLOOKUP(C538/12,#REF!,1,FALSE)),0,1))</f>
        <v>259000</v>
      </c>
      <c r="L538" s="2">
        <f>L537*(1+$C$44*IF(ISERROR(VLOOKUP(C538/12,#REF!,1,FALSE)),0,1))</f>
        <v>857.11999999999989</v>
      </c>
      <c r="M538" s="2">
        <f t="shared" si="123"/>
        <v>-12.930000000000177</v>
      </c>
      <c r="N538" s="2">
        <f t="shared" si="124"/>
        <v>264.67516577565556</v>
      </c>
      <c r="O538" s="2">
        <f>IF(ISERROR(VLOOKUP(C538/12,#REF!,1,FALSE)),0,1)*SUM(N527:N538)*$C$66</f>
        <v>0</v>
      </c>
      <c r="P538" s="2">
        <f t="shared" si="125"/>
        <v>0</v>
      </c>
      <c r="Q538" s="2">
        <f t="shared" si="130"/>
        <v>-60586.820428667808</v>
      </c>
      <c r="R538" s="2">
        <f t="shared" si="126"/>
        <v>106249.95938070343</v>
      </c>
      <c r="S538" s="2">
        <f t="shared" si="131"/>
        <v>76249.959380703425</v>
      </c>
      <c r="T538" s="7">
        <f t="shared" si="127"/>
        <v>0.41023150340039932</v>
      </c>
      <c r="U538" s="7">
        <f t="shared" si="132"/>
        <v>3.5751961388097442E-2</v>
      </c>
    </row>
    <row r="539" spans="2:21" x14ac:dyDescent="0.3">
      <c r="B539" s="2" t="str">
        <f t="shared" si="121"/>
        <v/>
      </c>
      <c r="C539" s="4">
        <f t="shared" si="133"/>
        <v>433</v>
      </c>
      <c r="D539" s="40">
        <f t="shared" si="128"/>
        <v>36.083333333333336</v>
      </c>
      <c r="E539" s="2">
        <f t="shared" si="129"/>
        <v>92163.220190628752</v>
      </c>
      <c r="F539" s="2">
        <f t="shared" si="134"/>
        <v>870.05000000000007</v>
      </c>
      <c r="G539" s="2">
        <f t="shared" si="135"/>
        <v>230.40805047657184</v>
      </c>
      <c r="H539" s="2">
        <f t="shared" si="136"/>
        <v>639.64194952342825</v>
      </c>
      <c r="I539" s="2">
        <f t="shared" si="122"/>
        <v>91523.578241105322</v>
      </c>
      <c r="J539" s="2"/>
      <c r="K539" s="2">
        <f>K538*(1+$C$44*IF(ISERROR(VLOOKUP(C539/12,#REF!,1,FALSE)),0,1))</f>
        <v>259000</v>
      </c>
      <c r="L539" s="2">
        <f>L538*(1+$C$44*IF(ISERROR(VLOOKUP(C539/12,#REF!,1,FALSE)),0,1))</f>
        <v>857.11999999999989</v>
      </c>
      <c r="M539" s="2">
        <f t="shared" si="123"/>
        <v>-12.930000000000177</v>
      </c>
      <c r="N539" s="2">
        <f t="shared" si="124"/>
        <v>266.27028285676141</v>
      </c>
      <c r="O539" s="2">
        <f>IF(ISERROR(VLOOKUP(C539/12,#REF!,1,FALSE)),0,1)*SUM(N528:N539)*$C$66</f>
        <v>0</v>
      </c>
      <c r="P539" s="2">
        <f t="shared" si="125"/>
        <v>0</v>
      </c>
      <c r="Q539" s="2">
        <f t="shared" si="130"/>
        <v>-60650.239445691695</v>
      </c>
      <c r="R539" s="2">
        <f t="shared" si="126"/>
        <v>106826.18231320298</v>
      </c>
      <c r="S539" s="2">
        <f t="shared" si="131"/>
        <v>76826.182313202982</v>
      </c>
      <c r="T539" s="7">
        <f t="shared" si="127"/>
        <v>0.41245630236757908</v>
      </c>
      <c r="U539" s="7">
        <f t="shared" si="132"/>
        <v>3.5823188621959101E-2</v>
      </c>
    </row>
    <row r="540" spans="2:21" x14ac:dyDescent="0.3">
      <c r="B540" s="2" t="str">
        <f t="shared" si="121"/>
        <v/>
      </c>
      <c r="C540" s="4">
        <f t="shared" si="133"/>
        <v>434</v>
      </c>
      <c r="D540" s="40">
        <f t="shared" si="128"/>
        <v>36.166666666666664</v>
      </c>
      <c r="E540" s="2">
        <f t="shared" si="129"/>
        <v>91523.578241105322</v>
      </c>
      <c r="F540" s="2">
        <f t="shared" si="134"/>
        <v>870.05000000000007</v>
      </c>
      <c r="G540" s="2">
        <f t="shared" si="135"/>
        <v>228.80894560276329</v>
      </c>
      <c r="H540" s="2">
        <f t="shared" si="136"/>
        <v>641.24105439723678</v>
      </c>
      <c r="I540" s="2">
        <f t="shared" si="122"/>
        <v>90882.337186708086</v>
      </c>
      <c r="J540" s="2"/>
      <c r="K540" s="2">
        <f>K539*(1+$C$44*IF(ISERROR(VLOOKUP(C540/12,#REF!,1,FALSE)),0,1))</f>
        <v>259000</v>
      </c>
      <c r="L540" s="2">
        <f>L539*(1+$C$44*IF(ISERROR(VLOOKUP(C540/12,#REF!,1,FALSE)),0,1))</f>
        <v>857.11999999999989</v>
      </c>
      <c r="M540" s="2">
        <f t="shared" si="123"/>
        <v>-12.930000000000177</v>
      </c>
      <c r="N540" s="2">
        <f t="shared" si="124"/>
        <v>267.86938773056994</v>
      </c>
      <c r="O540" s="2">
        <f>IF(ISERROR(VLOOKUP(C540/12,#REF!,1,FALSE)),0,1)*SUM(N529:N540)*$C$66</f>
        <v>0</v>
      </c>
      <c r="P540" s="2">
        <f t="shared" si="125"/>
        <v>0</v>
      </c>
      <c r="Q540" s="2">
        <f t="shared" si="130"/>
        <v>-60713.711311896433</v>
      </c>
      <c r="R540" s="2">
        <f t="shared" si="126"/>
        <v>107403.95150139547</v>
      </c>
      <c r="S540" s="2">
        <f t="shared" si="131"/>
        <v>77403.951501395466</v>
      </c>
      <c r="T540" s="7">
        <f t="shared" si="127"/>
        <v>0.41468707143395933</v>
      </c>
      <c r="U540" s="7">
        <f t="shared" si="132"/>
        <v>3.5893671467096544E-2</v>
      </c>
    </row>
    <row r="541" spans="2:21" x14ac:dyDescent="0.3">
      <c r="B541" s="2" t="str">
        <f t="shared" si="121"/>
        <v/>
      </c>
      <c r="C541" s="4">
        <f t="shared" si="133"/>
        <v>435</v>
      </c>
      <c r="D541" s="40">
        <f t="shared" si="128"/>
        <v>36.25</v>
      </c>
      <c r="E541" s="2">
        <f t="shared" si="129"/>
        <v>90882.337186708086</v>
      </c>
      <c r="F541" s="2">
        <f t="shared" si="134"/>
        <v>870.05000000000007</v>
      </c>
      <c r="G541" s="2">
        <f t="shared" si="135"/>
        <v>227.20584296677021</v>
      </c>
      <c r="H541" s="2">
        <f t="shared" si="136"/>
        <v>642.84415703322986</v>
      </c>
      <c r="I541" s="2">
        <f t="shared" si="122"/>
        <v>90239.49302967485</v>
      </c>
      <c r="J541" s="2"/>
      <c r="K541" s="2">
        <f>K540*(1+$C$44*IF(ISERROR(VLOOKUP(C541/12,#REF!,1,FALSE)),0,1))</f>
        <v>259000</v>
      </c>
      <c r="L541" s="2">
        <f>L540*(1+$C$44*IF(ISERROR(VLOOKUP(C541/12,#REF!,1,FALSE)),0,1))</f>
        <v>857.11999999999989</v>
      </c>
      <c r="M541" s="2">
        <f t="shared" si="123"/>
        <v>-12.930000000000177</v>
      </c>
      <c r="N541" s="2">
        <f t="shared" si="124"/>
        <v>269.47249036656302</v>
      </c>
      <c r="O541" s="2">
        <f>IF(ISERROR(VLOOKUP(C541/12,#REF!,1,FALSE)),0,1)*SUM(N530:N541)*$C$66</f>
        <v>0</v>
      </c>
      <c r="P541" s="2">
        <f t="shared" si="125"/>
        <v>0</v>
      </c>
      <c r="Q541" s="2">
        <f t="shared" si="130"/>
        <v>-60777.236071323008</v>
      </c>
      <c r="R541" s="2">
        <f t="shared" si="126"/>
        <v>107983.27089900213</v>
      </c>
      <c r="S541" s="2">
        <f t="shared" si="131"/>
        <v>77983.270899002135</v>
      </c>
      <c r="T541" s="7">
        <f t="shared" si="127"/>
        <v>0.41692382586487309</v>
      </c>
      <c r="U541" s="7">
        <f t="shared" si="132"/>
        <v>3.5963418279223669E-2</v>
      </c>
    </row>
    <row r="542" spans="2:21" x14ac:dyDescent="0.3">
      <c r="B542" s="2" t="str">
        <f t="shared" si="121"/>
        <v/>
      </c>
      <c r="C542" s="4">
        <f t="shared" si="133"/>
        <v>436</v>
      </c>
      <c r="D542" s="40">
        <f t="shared" si="128"/>
        <v>36.333333333333336</v>
      </c>
      <c r="E542" s="2">
        <f t="shared" si="129"/>
        <v>90239.49302967485</v>
      </c>
      <c r="F542" s="2">
        <f t="shared" si="134"/>
        <v>870.05000000000007</v>
      </c>
      <c r="G542" s="2">
        <f t="shared" si="135"/>
        <v>225.59873257418712</v>
      </c>
      <c r="H542" s="2">
        <f t="shared" si="136"/>
        <v>644.45126742581294</v>
      </c>
      <c r="I542" s="2">
        <f t="shared" si="122"/>
        <v>89595.041762249035</v>
      </c>
      <c r="J542" s="2"/>
      <c r="K542" s="2">
        <f>K541*(1+$C$44*IF(ISERROR(VLOOKUP(C542/12,#REF!,1,FALSE)),0,1))</f>
        <v>259000</v>
      </c>
      <c r="L542" s="2">
        <f>L541*(1+$C$44*IF(ISERROR(VLOOKUP(C542/12,#REF!,1,FALSE)),0,1))</f>
        <v>857.11999999999989</v>
      </c>
      <c r="M542" s="2">
        <f t="shared" si="123"/>
        <v>-12.930000000000177</v>
      </c>
      <c r="N542" s="2">
        <f t="shared" si="124"/>
        <v>271.0796007591461</v>
      </c>
      <c r="O542" s="2">
        <f>IF(ISERROR(VLOOKUP(C542/12,#REF!,1,FALSE)),0,1)*SUM(N531:N542)*$C$66</f>
        <v>0</v>
      </c>
      <c r="P542" s="2">
        <f t="shared" si="125"/>
        <v>0</v>
      </c>
      <c r="Q542" s="2">
        <f t="shared" si="130"/>
        <v>-60840.813768049105</v>
      </c>
      <c r="R542" s="2">
        <f t="shared" si="126"/>
        <v>108564.14446970185</v>
      </c>
      <c r="S542" s="2">
        <f t="shared" si="131"/>
        <v>78564.144469701845</v>
      </c>
      <c r="T542" s="7">
        <f t="shared" si="127"/>
        <v>0.41916658096409981</v>
      </c>
      <c r="U542" s="7">
        <f t="shared" si="132"/>
        <v>3.6032437301301234E-2</v>
      </c>
    </row>
    <row r="543" spans="2:21" x14ac:dyDescent="0.3">
      <c r="B543" s="2" t="str">
        <f t="shared" si="121"/>
        <v/>
      </c>
      <c r="C543" s="4">
        <f t="shared" si="133"/>
        <v>437</v>
      </c>
      <c r="D543" s="40">
        <f t="shared" si="128"/>
        <v>36.416666666666664</v>
      </c>
      <c r="E543" s="2">
        <f t="shared" si="129"/>
        <v>89595.041762249035</v>
      </c>
      <c r="F543" s="2">
        <f t="shared" si="134"/>
        <v>870.05000000000007</v>
      </c>
      <c r="G543" s="2">
        <f t="shared" si="135"/>
        <v>223.98760440562259</v>
      </c>
      <c r="H543" s="2">
        <f t="shared" si="136"/>
        <v>646.06239559437745</v>
      </c>
      <c r="I543" s="2">
        <f t="shared" si="122"/>
        <v>88948.979366654661</v>
      </c>
      <c r="J543" s="2"/>
      <c r="K543" s="2">
        <f>K542*(1+$C$44*IF(ISERROR(VLOOKUP(C543/12,#REF!,1,FALSE)),0,1))</f>
        <v>259000</v>
      </c>
      <c r="L543" s="2">
        <f>L542*(1+$C$44*IF(ISERROR(VLOOKUP(C543/12,#REF!,1,FALSE)),0,1))</f>
        <v>857.11999999999989</v>
      </c>
      <c r="M543" s="2">
        <f t="shared" si="123"/>
        <v>-12.930000000000177</v>
      </c>
      <c r="N543" s="2">
        <f t="shared" si="124"/>
        <v>272.69072892771061</v>
      </c>
      <c r="O543" s="2">
        <f>IF(ISERROR(VLOOKUP(C543/12,#REF!,1,FALSE)),0,1)*SUM(N532:N543)*$C$66</f>
        <v>0</v>
      </c>
      <c r="P543" s="2">
        <f t="shared" si="125"/>
        <v>0</v>
      </c>
      <c r="Q543" s="2">
        <f t="shared" si="130"/>
        <v>-60904.44444618914</v>
      </c>
      <c r="R543" s="2">
        <f t="shared" si="126"/>
        <v>109146.57618715618</v>
      </c>
      <c r="S543" s="2">
        <f t="shared" si="131"/>
        <v>79146.576187156184</v>
      </c>
      <c r="T543" s="7">
        <f t="shared" si="127"/>
        <v>0.42141535207396208</v>
      </c>
      <c r="U543" s="7">
        <f t="shared" si="132"/>
        <v>3.6100736665363176E-2</v>
      </c>
    </row>
    <row r="544" spans="2:21" x14ac:dyDescent="0.3">
      <c r="B544" s="2" t="str">
        <f t="shared" si="121"/>
        <v/>
      </c>
      <c r="C544" s="4">
        <f t="shared" si="133"/>
        <v>438</v>
      </c>
      <c r="D544" s="40">
        <f t="shared" si="128"/>
        <v>36.5</v>
      </c>
      <c r="E544" s="2">
        <f t="shared" si="129"/>
        <v>88948.979366654661</v>
      </c>
      <c r="F544" s="2">
        <f t="shared" si="134"/>
        <v>870.05000000000007</v>
      </c>
      <c r="G544" s="2">
        <f t="shared" si="135"/>
        <v>222.37244841663664</v>
      </c>
      <c r="H544" s="2">
        <f t="shared" si="136"/>
        <v>647.67755158336342</v>
      </c>
      <c r="I544" s="2">
        <f t="shared" si="122"/>
        <v>88301.301815071303</v>
      </c>
      <c r="J544" s="2"/>
      <c r="K544" s="2">
        <f>K543*(1+$C$44*IF(ISERROR(VLOOKUP(C544/12,#REF!,1,FALSE)),0,1))</f>
        <v>259000</v>
      </c>
      <c r="L544" s="2">
        <f>L543*(1+$C$44*IF(ISERROR(VLOOKUP(C544/12,#REF!,1,FALSE)),0,1))</f>
        <v>857.11999999999989</v>
      </c>
      <c r="M544" s="2">
        <f t="shared" si="123"/>
        <v>-12.930000000000177</v>
      </c>
      <c r="N544" s="2">
        <f t="shared" si="124"/>
        <v>274.30588491669658</v>
      </c>
      <c r="O544" s="2">
        <f>IF(ISERROR(VLOOKUP(C544/12,#REF!,1,FALSE)),0,1)*SUM(N533:N544)*$C$66</f>
        <v>0</v>
      </c>
      <c r="P544" s="2">
        <f t="shared" si="125"/>
        <v>0</v>
      </c>
      <c r="Q544" s="2">
        <f t="shared" si="130"/>
        <v>-60968.128149894292</v>
      </c>
      <c r="R544" s="2">
        <f t="shared" si="126"/>
        <v>109730.5700350344</v>
      </c>
      <c r="S544" s="2">
        <f t="shared" si="131"/>
        <v>79730.570035034398</v>
      </c>
      <c r="T544" s="7">
        <f t="shared" si="127"/>
        <v>0.4236701545754224</v>
      </c>
      <c r="U544" s="7">
        <f t="shared" si="132"/>
        <v>3.6168324394308948E-2</v>
      </c>
    </row>
    <row r="545" spans="2:21" x14ac:dyDescent="0.3">
      <c r="B545" s="2" t="str">
        <f t="shared" si="121"/>
        <v/>
      </c>
      <c r="C545" s="4">
        <f t="shared" si="133"/>
        <v>439</v>
      </c>
      <c r="D545" s="40">
        <f t="shared" si="128"/>
        <v>36.583333333333336</v>
      </c>
      <c r="E545" s="2">
        <f t="shared" si="129"/>
        <v>88301.301815071303</v>
      </c>
      <c r="F545" s="2">
        <f t="shared" si="134"/>
        <v>870.05000000000007</v>
      </c>
      <c r="G545" s="2">
        <f t="shared" si="135"/>
        <v>220.75325453767826</v>
      </c>
      <c r="H545" s="2">
        <f t="shared" si="136"/>
        <v>649.29674546232184</v>
      </c>
      <c r="I545" s="2">
        <f t="shared" si="122"/>
        <v>87652.005069608975</v>
      </c>
      <c r="J545" s="2"/>
      <c r="K545" s="2">
        <f>K544*(1+$C$44*IF(ISERROR(VLOOKUP(C545/12,#REF!,1,FALSE)),0,1))</f>
        <v>259000</v>
      </c>
      <c r="L545" s="2">
        <f>L544*(1+$C$44*IF(ISERROR(VLOOKUP(C545/12,#REF!,1,FALSE)),0,1))</f>
        <v>857.11999999999989</v>
      </c>
      <c r="M545" s="2">
        <f t="shared" si="123"/>
        <v>-12.930000000000177</v>
      </c>
      <c r="N545" s="2">
        <f t="shared" si="124"/>
        <v>275.925078795655</v>
      </c>
      <c r="O545" s="2">
        <f>IF(ISERROR(VLOOKUP(C545/12,#REF!,1,FALSE)),0,1)*SUM(N534:N545)*$C$66</f>
        <v>0</v>
      </c>
      <c r="P545" s="2">
        <f t="shared" si="125"/>
        <v>0</v>
      </c>
      <c r="Q545" s="2">
        <f t="shared" si="130"/>
        <v>-61031.864923352528</v>
      </c>
      <c r="R545" s="2">
        <f t="shared" si="126"/>
        <v>110316.1300070385</v>
      </c>
      <c r="S545" s="2">
        <f t="shared" si="131"/>
        <v>80316.130007038504</v>
      </c>
      <c r="T545" s="7">
        <f t="shared" si="127"/>
        <v>0.42593100388817956</v>
      </c>
      <c r="U545" s="7">
        <f t="shared" si="132"/>
        <v>3.6235208403661012E-2</v>
      </c>
    </row>
    <row r="546" spans="2:21" x14ac:dyDescent="0.3">
      <c r="B546" s="2" t="str">
        <f t="shared" si="121"/>
        <v/>
      </c>
      <c r="C546" s="4">
        <f t="shared" si="133"/>
        <v>440</v>
      </c>
      <c r="D546" s="40">
        <f t="shared" si="128"/>
        <v>36.666666666666664</v>
      </c>
      <c r="E546" s="2">
        <f t="shared" si="129"/>
        <v>87652.005069608975</v>
      </c>
      <c r="F546" s="2">
        <f t="shared" si="134"/>
        <v>870.05000000000007</v>
      </c>
      <c r="G546" s="2">
        <f t="shared" si="135"/>
        <v>219.13001267402242</v>
      </c>
      <c r="H546" s="2">
        <f t="shared" si="136"/>
        <v>650.91998732597767</v>
      </c>
      <c r="I546" s="2">
        <f t="shared" si="122"/>
        <v>87001.085082282996</v>
      </c>
      <c r="J546" s="2"/>
      <c r="K546" s="2">
        <f>K545*(1+$C$44*IF(ISERROR(VLOOKUP(C546/12,#REF!,1,FALSE)),0,1))</f>
        <v>259000</v>
      </c>
      <c r="L546" s="2">
        <f>L545*(1+$C$44*IF(ISERROR(VLOOKUP(C546/12,#REF!,1,FALSE)),0,1))</f>
        <v>857.11999999999989</v>
      </c>
      <c r="M546" s="2">
        <f t="shared" si="123"/>
        <v>-12.930000000000177</v>
      </c>
      <c r="N546" s="2">
        <f t="shared" si="124"/>
        <v>277.54832065931083</v>
      </c>
      <c r="O546" s="2">
        <f>IF(ISERROR(VLOOKUP(C546/12,#REF!,1,FALSE)),0,1)*SUM(N535:N546)*$C$66</f>
        <v>0</v>
      </c>
      <c r="P546" s="2">
        <f t="shared" si="125"/>
        <v>0</v>
      </c>
      <c r="Q546" s="2">
        <f t="shared" si="130"/>
        <v>-61095.654810788648</v>
      </c>
      <c r="R546" s="2">
        <f t="shared" si="126"/>
        <v>110903.26010692837</v>
      </c>
      <c r="S546" s="2">
        <f t="shared" si="131"/>
        <v>80903.26010692837</v>
      </c>
      <c r="T546" s="7">
        <f t="shared" si="127"/>
        <v>0.42819791547076591</v>
      </c>
      <c r="U546" s="7">
        <f t="shared" si="132"/>
        <v>3.6301396503289451E-2</v>
      </c>
    </row>
    <row r="547" spans="2:21" x14ac:dyDescent="0.3">
      <c r="B547" s="2" t="str">
        <f t="shared" si="121"/>
        <v/>
      </c>
      <c r="C547" s="4">
        <f t="shared" si="133"/>
        <v>441</v>
      </c>
      <c r="D547" s="40">
        <f t="shared" si="128"/>
        <v>36.75</v>
      </c>
      <c r="E547" s="2">
        <f t="shared" si="129"/>
        <v>87001.085082282996</v>
      </c>
      <c r="F547" s="2">
        <f t="shared" si="134"/>
        <v>870.05000000000007</v>
      </c>
      <c r="G547" s="2">
        <f t="shared" si="135"/>
        <v>217.50271270570749</v>
      </c>
      <c r="H547" s="2">
        <f t="shared" si="136"/>
        <v>652.54728729429257</v>
      </c>
      <c r="I547" s="2">
        <f t="shared" si="122"/>
        <v>86348.537794988704</v>
      </c>
      <c r="J547" s="2"/>
      <c r="K547" s="2">
        <f>K546*(1+$C$44*IF(ISERROR(VLOOKUP(C547/12,#REF!,1,FALSE)),0,1))</f>
        <v>259000</v>
      </c>
      <c r="L547" s="2">
        <f>L546*(1+$C$44*IF(ISERROR(VLOOKUP(C547/12,#REF!,1,FALSE)),0,1))</f>
        <v>857.11999999999989</v>
      </c>
      <c r="M547" s="2">
        <f t="shared" si="123"/>
        <v>-12.930000000000177</v>
      </c>
      <c r="N547" s="2">
        <f t="shared" si="124"/>
        <v>279.17562062762573</v>
      </c>
      <c r="O547" s="2">
        <f>IF(ISERROR(VLOOKUP(C547/12,#REF!,1,FALSE)),0,1)*SUM(N536:N547)*$C$66</f>
        <v>0</v>
      </c>
      <c r="P547" s="2">
        <f t="shared" si="125"/>
        <v>0</v>
      </c>
      <c r="Q547" s="2">
        <f t="shared" si="130"/>
        <v>-61159.497856464302</v>
      </c>
      <c r="R547" s="2">
        <f t="shared" si="126"/>
        <v>111491.964348547</v>
      </c>
      <c r="S547" s="2">
        <f t="shared" si="131"/>
        <v>81491.964348547001</v>
      </c>
      <c r="T547" s="7">
        <f t="shared" si="127"/>
        <v>0.43047090482064482</v>
      </c>
      <c r="U547" s="7">
        <f t="shared" si="132"/>
        <v>3.6366896399103288E-2</v>
      </c>
    </row>
    <row r="548" spans="2:21" x14ac:dyDescent="0.3">
      <c r="B548" s="2" t="str">
        <f t="shared" si="121"/>
        <v/>
      </c>
      <c r="C548" s="4">
        <f t="shared" si="133"/>
        <v>442</v>
      </c>
      <c r="D548" s="40">
        <f t="shared" si="128"/>
        <v>36.833333333333336</v>
      </c>
      <c r="E548" s="2">
        <f t="shared" si="129"/>
        <v>86348.537794988704</v>
      </c>
      <c r="F548" s="2">
        <f t="shared" si="134"/>
        <v>870.05000000000007</v>
      </c>
      <c r="G548" s="2">
        <f t="shared" si="135"/>
        <v>215.87134448747176</v>
      </c>
      <c r="H548" s="2">
        <f t="shared" si="136"/>
        <v>654.17865551252828</v>
      </c>
      <c r="I548" s="2">
        <f t="shared" si="122"/>
        <v>85694.359139476175</v>
      </c>
      <c r="J548" s="2"/>
      <c r="K548" s="2">
        <f>K547*(1+$C$44*IF(ISERROR(VLOOKUP(C548/12,#REF!,1,FALSE)),0,1))</f>
        <v>259000</v>
      </c>
      <c r="L548" s="2">
        <f>L547*(1+$C$44*IF(ISERROR(VLOOKUP(C548/12,#REF!,1,FALSE)),0,1))</f>
        <v>857.11999999999989</v>
      </c>
      <c r="M548" s="2">
        <f t="shared" si="123"/>
        <v>-12.930000000000177</v>
      </c>
      <c r="N548" s="2">
        <f t="shared" si="124"/>
        <v>280.80698884586144</v>
      </c>
      <c r="O548" s="2">
        <f>IF(ISERROR(VLOOKUP(C548/12,#REF!,1,FALSE)),0,1)*SUM(N537:N548)*$C$66</f>
        <v>0</v>
      </c>
      <c r="P548" s="2">
        <f t="shared" si="125"/>
        <v>0</v>
      </c>
      <c r="Q548" s="2">
        <f t="shared" si="130"/>
        <v>-61223.394104678016</v>
      </c>
      <c r="R548" s="2">
        <f t="shared" si="126"/>
        <v>112082.24675584582</v>
      </c>
      <c r="S548" s="2">
        <f t="shared" si="131"/>
        <v>82082.246755845816</v>
      </c>
      <c r="T548" s="7">
        <f t="shared" si="127"/>
        <v>0.43274998747430815</v>
      </c>
      <c r="U548" s="7">
        <f t="shared" si="132"/>
        <v>3.6431715694710265E-2</v>
      </c>
    </row>
    <row r="549" spans="2:21" x14ac:dyDescent="0.3">
      <c r="B549" s="2" t="str">
        <f t="shared" si="121"/>
        <v/>
      </c>
      <c r="C549" s="4">
        <f t="shared" si="133"/>
        <v>443</v>
      </c>
      <c r="D549" s="40">
        <f t="shared" si="128"/>
        <v>36.916666666666664</v>
      </c>
      <c r="E549" s="2">
        <f t="shared" si="129"/>
        <v>85694.359139476175</v>
      </c>
      <c r="F549" s="2">
        <f t="shared" si="134"/>
        <v>870.05000000000007</v>
      </c>
      <c r="G549" s="2">
        <f t="shared" si="135"/>
        <v>214.23589784869043</v>
      </c>
      <c r="H549" s="2">
        <f t="shared" si="136"/>
        <v>655.81410215130961</v>
      </c>
      <c r="I549" s="2">
        <f t="shared" si="122"/>
        <v>85038.54503732486</v>
      </c>
      <c r="J549" s="2"/>
      <c r="K549" s="2">
        <f>K548*(1+$C$44*IF(ISERROR(VLOOKUP(C549/12,#REF!,1,FALSE)),0,1))</f>
        <v>259000</v>
      </c>
      <c r="L549" s="2">
        <f>L548*(1+$C$44*IF(ISERROR(VLOOKUP(C549/12,#REF!,1,FALSE)),0,1))</f>
        <v>857.11999999999989</v>
      </c>
      <c r="M549" s="2">
        <f t="shared" si="123"/>
        <v>-12.930000000000177</v>
      </c>
      <c r="N549" s="2">
        <f t="shared" si="124"/>
        <v>282.44243548464277</v>
      </c>
      <c r="O549" s="2">
        <f>IF(ISERROR(VLOOKUP(C549/12,#REF!,1,FALSE)),0,1)*SUM(N538:N549)*$C$66</f>
        <v>0</v>
      </c>
      <c r="P549" s="2">
        <f t="shared" si="125"/>
        <v>0</v>
      </c>
      <c r="Q549" s="2">
        <f t="shared" si="130"/>
        <v>-61287.343599765241</v>
      </c>
      <c r="R549" s="2">
        <f t="shared" si="126"/>
        <v>112674.1113629099</v>
      </c>
      <c r="S549" s="2">
        <f t="shared" si="131"/>
        <v>82674.111362909898</v>
      </c>
      <c r="T549" s="7">
        <f t="shared" si="127"/>
        <v>0.43503517900737415</v>
      </c>
      <c r="U549" s="7">
        <f t="shared" si="132"/>
        <v>3.6495861893045323E-2</v>
      </c>
    </row>
    <row r="550" spans="2:21" x14ac:dyDescent="0.3">
      <c r="B550" s="2" t="str">
        <f t="shared" si="121"/>
        <v/>
      </c>
      <c r="C550" s="4">
        <f t="shared" si="133"/>
        <v>444</v>
      </c>
      <c r="D550" s="40">
        <f t="shared" si="128"/>
        <v>37</v>
      </c>
      <c r="E550" s="2">
        <f t="shared" si="129"/>
        <v>85038.54503732486</v>
      </c>
      <c r="F550" s="2">
        <f t="shared" si="134"/>
        <v>870.05000000000007</v>
      </c>
      <c r="G550" s="2">
        <f t="shared" si="135"/>
        <v>212.59636259331214</v>
      </c>
      <c r="H550" s="2">
        <f t="shared" si="136"/>
        <v>657.4536374066879</v>
      </c>
      <c r="I550" s="2">
        <f t="shared" si="122"/>
        <v>84381.091399918179</v>
      </c>
      <c r="J550" s="2"/>
      <c r="K550" s="2">
        <f>K549*(1+$C$44*IF(ISERROR(VLOOKUP(C550/12,#REF!,1,FALSE)),0,1))</f>
        <v>259000</v>
      </c>
      <c r="L550" s="2">
        <f>L549*(1+$C$44*IF(ISERROR(VLOOKUP(C550/12,#REF!,1,FALSE)),0,1))</f>
        <v>857.11999999999989</v>
      </c>
      <c r="M550" s="2">
        <f t="shared" si="123"/>
        <v>-12.930000000000177</v>
      </c>
      <c r="N550" s="2">
        <f t="shared" si="124"/>
        <v>284.08197074002106</v>
      </c>
      <c r="O550" s="2">
        <f>IF(ISERROR(VLOOKUP(C550/12,#REF!,1,FALSE)),0,1)*SUM(N539:N550)*$C$66</f>
        <v>0</v>
      </c>
      <c r="P550" s="2">
        <f t="shared" si="125"/>
        <v>0</v>
      </c>
      <c r="Q550" s="2">
        <f t="shared" si="130"/>
        <v>-61351.346386098376</v>
      </c>
      <c r="R550" s="2">
        <f t="shared" si="126"/>
        <v>113267.56221398346</v>
      </c>
      <c r="S550" s="2">
        <f t="shared" si="131"/>
        <v>83267.56221398346</v>
      </c>
      <c r="T550" s="7">
        <f t="shared" si="127"/>
        <v>0.43732649503468518</v>
      </c>
      <c r="U550" s="7">
        <f t="shared" si="132"/>
        <v>3.6559342397967098E-2</v>
      </c>
    </row>
    <row r="551" spans="2:21" x14ac:dyDescent="0.3">
      <c r="B551" s="2" t="str">
        <f t="shared" si="121"/>
        <v/>
      </c>
      <c r="C551" s="4">
        <f t="shared" si="133"/>
        <v>445</v>
      </c>
      <c r="D551" s="40">
        <f t="shared" si="128"/>
        <v>37.083333333333336</v>
      </c>
      <c r="E551" s="2">
        <f t="shared" si="129"/>
        <v>84381.091399918179</v>
      </c>
      <c r="F551" s="2">
        <f t="shared" si="134"/>
        <v>870.05000000000007</v>
      </c>
      <c r="G551" s="2">
        <f t="shared" si="135"/>
        <v>210.95272849979543</v>
      </c>
      <c r="H551" s="2">
        <f t="shared" si="136"/>
        <v>659.09727150020467</v>
      </c>
      <c r="I551" s="2">
        <f t="shared" si="122"/>
        <v>83721.99412841798</v>
      </c>
      <c r="J551" s="2"/>
      <c r="K551" s="2">
        <f>K550*(1+$C$44*IF(ISERROR(VLOOKUP(C551/12,#REF!,1,FALSE)),0,1))</f>
        <v>259000</v>
      </c>
      <c r="L551" s="2">
        <f>L550*(1+$C$44*IF(ISERROR(VLOOKUP(C551/12,#REF!,1,FALSE)),0,1))</f>
        <v>857.11999999999989</v>
      </c>
      <c r="M551" s="2">
        <f t="shared" si="123"/>
        <v>-12.930000000000177</v>
      </c>
      <c r="N551" s="2">
        <f t="shared" si="124"/>
        <v>285.72560483353783</v>
      </c>
      <c r="O551" s="2">
        <f>IF(ISERROR(VLOOKUP(C551/12,#REF!,1,FALSE)),0,1)*SUM(N540:N551)*$C$66</f>
        <v>0</v>
      </c>
      <c r="P551" s="2">
        <f t="shared" si="125"/>
        <v>0</v>
      </c>
      <c r="Q551" s="2">
        <f t="shared" si="130"/>
        <v>-61415.402508086787</v>
      </c>
      <c r="R551" s="2">
        <f t="shared" si="126"/>
        <v>113862.60336349523</v>
      </c>
      <c r="S551" s="2">
        <f t="shared" si="131"/>
        <v>83862.603363495233</v>
      </c>
      <c r="T551" s="7">
        <f t="shared" si="127"/>
        <v>0.43962395121040632</v>
      </c>
      <c r="U551" s="7">
        <f t="shared" si="132"/>
        <v>3.6622164515827338E-2</v>
      </c>
    </row>
    <row r="552" spans="2:21" x14ac:dyDescent="0.3">
      <c r="B552" s="2" t="str">
        <f t="shared" si="121"/>
        <v/>
      </c>
      <c r="C552" s="4">
        <f t="shared" si="133"/>
        <v>446</v>
      </c>
      <c r="D552" s="40">
        <f t="shared" si="128"/>
        <v>37.166666666666664</v>
      </c>
      <c r="E552" s="2">
        <f t="shared" si="129"/>
        <v>83721.99412841798</v>
      </c>
      <c r="F552" s="2">
        <f t="shared" si="134"/>
        <v>870.05000000000007</v>
      </c>
      <c r="G552" s="2">
        <f t="shared" si="135"/>
        <v>209.30498532104494</v>
      </c>
      <c r="H552" s="2">
        <f t="shared" si="136"/>
        <v>660.74501467895516</v>
      </c>
      <c r="I552" s="2">
        <f t="shared" si="122"/>
        <v>83061.249113739032</v>
      </c>
      <c r="J552" s="2"/>
      <c r="K552" s="2">
        <f>K551*(1+$C$44*IF(ISERROR(VLOOKUP(C552/12,#REF!,1,FALSE)),0,1))</f>
        <v>259000</v>
      </c>
      <c r="L552" s="2">
        <f>L551*(1+$C$44*IF(ISERROR(VLOOKUP(C552/12,#REF!,1,FALSE)),0,1))</f>
        <v>857.11999999999989</v>
      </c>
      <c r="M552" s="2">
        <f t="shared" si="123"/>
        <v>-12.930000000000177</v>
      </c>
      <c r="N552" s="2">
        <f t="shared" si="124"/>
        <v>287.37334801228832</v>
      </c>
      <c r="O552" s="2">
        <f>IF(ISERROR(VLOOKUP(C552/12,#REF!,1,FALSE)),0,1)*SUM(N541:N552)*$C$66</f>
        <v>0</v>
      </c>
      <c r="P552" s="2">
        <f t="shared" si="125"/>
        <v>0</v>
      </c>
      <c r="Q552" s="2">
        <f t="shared" si="130"/>
        <v>-61479.512010176855</v>
      </c>
      <c r="R552" s="2">
        <f t="shared" si="126"/>
        <v>114459.23887608413</v>
      </c>
      <c r="S552" s="2">
        <f t="shared" si="131"/>
        <v>84459.238876084128</v>
      </c>
      <c r="T552" s="7">
        <f t="shared" si="127"/>
        <v>0.44192756322812404</v>
      </c>
      <c r="U552" s="7">
        <f t="shared" si="132"/>
        <v>3.668433545700811E-2</v>
      </c>
    </row>
    <row r="553" spans="2:21" x14ac:dyDescent="0.3">
      <c r="B553" s="2" t="str">
        <f t="shared" si="121"/>
        <v/>
      </c>
      <c r="C553" s="4">
        <f t="shared" si="133"/>
        <v>447</v>
      </c>
      <c r="D553" s="40">
        <f t="shared" si="128"/>
        <v>37.25</v>
      </c>
      <c r="E553" s="2">
        <f t="shared" si="129"/>
        <v>83061.249113739032</v>
      </c>
      <c r="F553" s="2">
        <f t="shared" si="134"/>
        <v>870.05000000000007</v>
      </c>
      <c r="G553" s="2">
        <f t="shared" si="135"/>
        <v>207.65312278434757</v>
      </c>
      <c r="H553" s="2">
        <f t="shared" si="136"/>
        <v>662.39687721565247</v>
      </c>
      <c r="I553" s="2">
        <f t="shared" si="122"/>
        <v>82398.85223652338</v>
      </c>
      <c r="J553" s="2"/>
      <c r="K553" s="2">
        <f>K552*(1+$C$44*IF(ISERROR(VLOOKUP(C553/12,#REF!,1,FALSE)),0,1))</f>
        <v>259000</v>
      </c>
      <c r="L553" s="2">
        <f>L552*(1+$C$44*IF(ISERROR(VLOOKUP(C553/12,#REF!,1,FALSE)),0,1))</f>
        <v>857.11999999999989</v>
      </c>
      <c r="M553" s="2">
        <f t="shared" si="123"/>
        <v>-12.930000000000177</v>
      </c>
      <c r="N553" s="2">
        <f t="shared" si="124"/>
        <v>289.02521054898563</v>
      </c>
      <c r="O553" s="2">
        <f>IF(ISERROR(VLOOKUP(C553/12,#REF!,1,FALSE)),0,1)*SUM(N542:N553)*$C$66</f>
        <v>0</v>
      </c>
      <c r="P553" s="2">
        <f t="shared" si="125"/>
        <v>0</v>
      </c>
      <c r="Q553" s="2">
        <f t="shared" si="130"/>
        <v>-61543.674936851996</v>
      </c>
      <c r="R553" s="2">
        <f t="shared" si="126"/>
        <v>115057.47282662461</v>
      </c>
      <c r="S553" s="2">
        <f t="shared" si="131"/>
        <v>85057.472826624609</v>
      </c>
      <c r="T553" s="7">
        <f t="shared" si="127"/>
        <v>0.44423734682094446</v>
      </c>
      <c r="U553" s="7">
        <f t="shared" si="132"/>
        <v>3.6745862337431712E-2</v>
      </c>
    </row>
    <row r="554" spans="2:21" x14ac:dyDescent="0.3">
      <c r="B554" s="2" t="str">
        <f t="shared" si="121"/>
        <v/>
      </c>
      <c r="C554" s="4">
        <f t="shared" si="133"/>
        <v>448</v>
      </c>
      <c r="D554" s="40">
        <f t="shared" si="128"/>
        <v>37.333333333333336</v>
      </c>
      <c r="E554" s="2">
        <f t="shared" si="129"/>
        <v>82398.85223652338</v>
      </c>
      <c r="F554" s="2">
        <f t="shared" si="134"/>
        <v>870.05000000000007</v>
      </c>
      <c r="G554" s="2">
        <f t="shared" si="135"/>
        <v>205.99713059130843</v>
      </c>
      <c r="H554" s="2">
        <f t="shared" si="136"/>
        <v>664.05286940869166</v>
      </c>
      <c r="I554" s="2">
        <f t="shared" si="122"/>
        <v>81734.799367114683</v>
      </c>
      <c r="J554" s="2"/>
      <c r="K554" s="2">
        <f>K553*(1+$C$44*IF(ISERROR(VLOOKUP(C554/12,#REF!,1,FALSE)),0,1))</f>
        <v>259000</v>
      </c>
      <c r="L554" s="2">
        <f>L553*(1+$C$44*IF(ISERROR(VLOOKUP(C554/12,#REF!,1,FALSE)),0,1))</f>
        <v>857.11999999999989</v>
      </c>
      <c r="M554" s="2">
        <f t="shared" si="123"/>
        <v>-12.930000000000177</v>
      </c>
      <c r="N554" s="2">
        <f t="shared" si="124"/>
        <v>290.68120274202482</v>
      </c>
      <c r="O554" s="2">
        <f>IF(ISERROR(VLOOKUP(C554/12,#REF!,1,FALSE)),0,1)*SUM(N543:N554)*$C$66</f>
        <v>0</v>
      </c>
      <c r="P554" s="2">
        <f t="shared" si="125"/>
        <v>0</v>
      </c>
      <c r="Q554" s="2">
        <f t="shared" si="130"/>
        <v>-61607.891332632702</v>
      </c>
      <c r="R554" s="2">
        <f t="shared" si="126"/>
        <v>115657.30930025263</v>
      </c>
      <c r="S554" s="2">
        <f t="shared" si="131"/>
        <v>85657.309300252629</v>
      </c>
      <c r="T554" s="7">
        <f t="shared" si="127"/>
        <v>0.44655331776159318</v>
      </c>
      <c r="U554" s="7">
        <f t="shared" si="132"/>
        <v>3.6806752180043034E-2</v>
      </c>
    </row>
    <row r="555" spans="2:21" x14ac:dyDescent="0.3">
      <c r="B555" s="2" t="str">
        <f t="shared" ref="B555:B618" si="137">IF(AND(I555&lt;1,I554&gt;1),"x","")</f>
        <v/>
      </c>
      <c r="C555" s="4">
        <f t="shared" si="133"/>
        <v>449</v>
      </c>
      <c r="D555" s="40">
        <f t="shared" si="128"/>
        <v>37.416666666666664</v>
      </c>
      <c r="E555" s="2">
        <f t="shared" si="129"/>
        <v>81734.799367114683</v>
      </c>
      <c r="F555" s="2">
        <f t="shared" si="134"/>
        <v>870.05000000000007</v>
      </c>
      <c r="G555" s="2">
        <f t="shared" si="135"/>
        <v>204.3369984177867</v>
      </c>
      <c r="H555" s="2">
        <f t="shared" si="136"/>
        <v>665.71300158221334</v>
      </c>
      <c r="I555" s="2">
        <f t="shared" ref="I555:I618" si="138">E555-H555</f>
        <v>81069.086365532465</v>
      </c>
      <c r="J555" s="2"/>
      <c r="K555" s="2">
        <f>K554*(1+$C$44*IF(ISERROR(VLOOKUP(C555/12,#REF!,1,FALSE)),0,1))</f>
        <v>259000</v>
      </c>
      <c r="L555" s="2">
        <f>L554*(1+$C$44*IF(ISERROR(VLOOKUP(C555/12,#REF!,1,FALSE)),0,1))</f>
        <v>857.11999999999989</v>
      </c>
      <c r="M555" s="2">
        <f t="shared" ref="M555:M618" si="139">L555-F555</f>
        <v>-12.930000000000177</v>
      </c>
      <c r="N555" s="2">
        <f t="shared" ref="N555:N618" si="140">L555-G555-$C$79/12</f>
        <v>292.3413349155465</v>
      </c>
      <c r="O555" s="2">
        <f>IF(ISERROR(VLOOKUP(C555/12,#REF!,1,FALSE)),0,1)*SUM(N544:N555)*$C$66</f>
        <v>0</v>
      </c>
      <c r="P555" s="2">
        <f t="shared" ref="P555:P618" si="141">IF(D555=$C$95,K555-$C$7+$C$7*$C$78*D555,0)*$C$66</f>
        <v>0</v>
      </c>
      <c r="Q555" s="2">
        <f t="shared" si="130"/>
        <v>-61672.16124207656</v>
      </c>
      <c r="R555" s="2">
        <f t="shared" ref="R555:R618" si="142">Q555+K555-I555</f>
        <v>116258.75239239099</v>
      </c>
      <c r="S555" s="2">
        <f t="shared" si="131"/>
        <v>86258.75239239099</v>
      </c>
      <c r="T555" s="7">
        <f t="shared" ref="T555:T618" si="143">R555/K555</f>
        <v>0.44887549186251346</v>
      </c>
      <c r="U555" s="7">
        <f t="shared" si="132"/>
        <v>3.6867011916263515E-2</v>
      </c>
    </row>
    <row r="556" spans="2:21" x14ac:dyDescent="0.3">
      <c r="B556" s="2" t="str">
        <f t="shared" si="137"/>
        <v/>
      </c>
      <c r="C556" s="4">
        <f t="shared" si="133"/>
        <v>450</v>
      </c>
      <c r="D556" s="40">
        <f t="shared" ref="D556:D619" si="144">C556/12</f>
        <v>37.5</v>
      </c>
      <c r="E556" s="2">
        <f t="shared" ref="E556:E619" si="145">I555</f>
        <v>81069.086365532465</v>
      </c>
      <c r="F556" s="2">
        <f t="shared" si="134"/>
        <v>870.05000000000007</v>
      </c>
      <c r="G556" s="2">
        <f t="shared" si="135"/>
        <v>202.67271591383113</v>
      </c>
      <c r="H556" s="2">
        <f t="shared" si="136"/>
        <v>667.37728408616897</v>
      </c>
      <c r="I556" s="2">
        <f t="shared" si="138"/>
        <v>80401.709081446301</v>
      </c>
      <c r="J556" s="2"/>
      <c r="K556" s="2">
        <f>K555*(1+$C$44*IF(ISERROR(VLOOKUP(C556/12,#REF!,1,FALSE)),0,1))</f>
        <v>259000</v>
      </c>
      <c r="L556" s="2">
        <f>L555*(1+$C$44*IF(ISERROR(VLOOKUP(C556/12,#REF!,1,FALSE)),0,1))</f>
        <v>857.11999999999989</v>
      </c>
      <c r="M556" s="2">
        <f t="shared" si="139"/>
        <v>-12.930000000000177</v>
      </c>
      <c r="N556" s="2">
        <f t="shared" si="140"/>
        <v>294.00561741950213</v>
      </c>
      <c r="O556" s="2">
        <f>IF(ISERROR(VLOOKUP(C556/12,#REF!,1,FALSE)),0,1)*SUM(N545:N556)*$C$66</f>
        <v>0</v>
      </c>
      <c r="P556" s="2">
        <f t="shared" si="141"/>
        <v>0</v>
      </c>
      <c r="Q556" s="2">
        <f t="shared" ref="Q556:Q619" si="146">M556-O556-P556+Q555*(1+$C$46/12)</f>
        <v>-61736.484709778284</v>
      </c>
      <c r="R556" s="2">
        <f t="shared" si="142"/>
        <v>116861.80620877542</v>
      </c>
      <c r="S556" s="2">
        <f t="shared" ref="S556:S619" si="147">R556-$C$33</f>
        <v>86861.806208775422</v>
      </c>
      <c r="T556" s="7">
        <f t="shared" si="143"/>
        <v>0.45120388497596686</v>
      </c>
      <c r="U556" s="7">
        <f t="shared" ref="U556:U619" si="148">IF(R556&lt;0,"n.a.",((R556/$C$33)^(1/D556))-1)</f>
        <v>3.6926648387417993E-2</v>
      </c>
    </row>
    <row r="557" spans="2:21" x14ac:dyDescent="0.3">
      <c r="B557" s="2" t="str">
        <f t="shared" si="137"/>
        <v/>
      </c>
      <c r="C557" s="4">
        <f t="shared" ref="C557:C620" si="149">C556+1</f>
        <v>451</v>
      </c>
      <c r="D557" s="40">
        <f t="shared" si="144"/>
        <v>37.583333333333336</v>
      </c>
      <c r="E557" s="2">
        <f t="shared" si="145"/>
        <v>80401.709081446301</v>
      </c>
      <c r="F557" s="2">
        <f t="shared" ref="F557:F620" si="150">F556</f>
        <v>870.05000000000007</v>
      </c>
      <c r="G557" s="2">
        <f t="shared" ref="G557:G620" si="151">E557*$C$30/12</f>
        <v>201.00427270361573</v>
      </c>
      <c r="H557" s="2">
        <f t="shared" ref="H557:H620" si="152">F557-G557</f>
        <v>669.04572729638437</v>
      </c>
      <c r="I557" s="2">
        <f t="shared" si="138"/>
        <v>79732.663354149918</v>
      </c>
      <c r="J557" s="2"/>
      <c r="K557" s="2">
        <f>K556*(1+$C$44*IF(ISERROR(VLOOKUP(C557/12,#REF!,1,FALSE)),0,1))</f>
        <v>259000</v>
      </c>
      <c r="L557" s="2">
        <f>L556*(1+$C$44*IF(ISERROR(VLOOKUP(C557/12,#REF!,1,FALSE)),0,1))</f>
        <v>857.11999999999989</v>
      </c>
      <c r="M557" s="2">
        <f t="shared" si="139"/>
        <v>-12.930000000000177</v>
      </c>
      <c r="N557" s="2">
        <f t="shared" si="140"/>
        <v>295.67406062971753</v>
      </c>
      <c r="O557" s="2">
        <f>IF(ISERROR(VLOOKUP(C557/12,#REF!,1,FALSE)),0,1)*SUM(N546:N557)*$C$66</f>
        <v>0</v>
      </c>
      <c r="P557" s="2">
        <f t="shared" si="141"/>
        <v>0</v>
      </c>
      <c r="Q557" s="2">
        <f t="shared" si="146"/>
        <v>-61800.861780369763</v>
      </c>
      <c r="R557" s="2">
        <f t="shared" si="142"/>
        <v>117466.47486548031</v>
      </c>
      <c r="S557" s="2">
        <f t="shared" si="147"/>
        <v>87466.474865480312</v>
      </c>
      <c r="T557" s="7">
        <f t="shared" si="143"/>
        <v>0.4535385129941325</v>
      </c>
      <c r="U557" s="7">
        <f t="shared" si="148"/>
        <v>3.6985668346137146E-2</v>
      </c>
    </row>
    <row r="558" spans="2:21" x14ac:dyDescent="0.3">
      <c r="B558" s="2" t="str">
        <f t="shared" si="137"/>
        <v/>
      </c>
      <c r="C558" s="4">
        <f t="shared" si="149"/>
        <v>452</v>
      </c>
      <c r="D558" s="40">
        <f t="shared" si="144"/>
        <v>37.666666666666664</v>
      </c>
      <c r="E558" s="2">
        <f t="shared" si="145"/>
        <v>79732.663354149918</v>
      </c>
      <c r="F558" s="2">
        <f t="shared" si="150"/>
        <v>870.05000000000007</v>
      </c>
      <c r="G558" s="2">
        <f t="shared" si="151"/>
        <v>199.33165838537479</v>
      </c>
      <c r="H558" s="2">
        <f t="shared" si="152"/>
        <v>670.71834161462527</v>
      </c>
      <c r="I558" s="2">
        <f t="shared" si="138"/>
        <v>79061.945012535289</v>
      </c>
      <c r="J558" s="2"/>
      <c r="K558" s="2">
        <f>K557*(1+$C$44*IF(ISERROR(VLOOKUP(C558/12,#REF!,1,FALSE)),0,1))</f>
        <v>259000</v>
      </c>
      <c r="L558" s="2">
        <f>L557*(1+$C$44*IF(ISERROR(VLOOKUP(C558/12,#REF!,1,FALSE)),0,1))</f>
        <v>857.11999999999989</v>
      </c>
      <c r="M558" s="2">
        <f t="shared" si="139"/>
        <v>-12.930000000000177</v>
      </c>
      <c r="N558" s="2">
        <f t="shared" si="140"/>
        <v>297.34667494795843</v>
      </c>
      <c r="O558" s="2">
        <f>IF(ISERROR(VLOOKUP(C558/12,#REF!,1,FALSE)),0,1)*SUM(N547:N558)*$C$66</f>
        <v>0</v>
      </c>
      <c r="P558" s="2">
        <f t="shared" si="141"/>
        <v>0</v>
      </c>
      <c r="Q558" s="2">
        <f t="shared" si="146"/>
        <v>-61865.292498520066</v>
      </c>
      <c r="R558" s="2">
        <f t="shared" si="142"/>
        <v>118072.76248894466</v>
      </c>
      <c r="S558" s="2">
        <f t="shared" si="147"/>
        <v>88072.76248894466</v>
      </c>
      <c r="T558" s="7">
        <f t="shared" si="143"/>
        <v>0.45587939184920717</v>
      </c>
      <c r="U558" s="7">
        <f t="shared" si="148"/>
        <v>3.7044078457731722E-2</v>
      </c>
    </row>
    <row r="559" spans="2:21" x14ac:dyDescent="0.3">
      <c r="B559" s="2" t="str">
        <f t="shared" si="137"/>
        <v/>
      </c>
      <c r="C559" s="4">
        <f t="shared" si="149"/>
        <v>453</v>
      </c>
      <c r="D559" s="40">
        <f t="shared" si="144"/>
        <v>37.75</v>
      </c>
      <c r="E559" s="2">
        <f t="shared" si="145"/>
        <v>79061.945012535289</v>
      </c>
      <c r="F559" s="2">
        <f t="shared" si="150"/>
        <v>870.05000000000007</v>
      </c>
      <c r="G559" s="2">
        <f t="shared" si="151"/>
        <v>197.65486253133824</v>
      </c>
      <c r="H559" s="2">
        <f t="shared" si="152"/>
        <v>672.3951374686618</v>
      </c>
      <c r="I559" s="2">
        <f t="shared" si="138"/>
        <v>78389.54987506663</v>
      </c>
      <c r="J559" s="2"/>
      <c r="K559" s="2">
        <f>K558*(1+$C$44*IF(ISERROR(VLOOKUP(C559/12,#REF!,1,FALSE)),0,1))</f>
        <v>259000</v>
      </c>
      <c r="L559" s="2">
        <f>L558*(1+$C$44*IF(ISERROR(VLOOKUP(C559/12,#REF!,1,FALSE)),0,1))</f>
        <v>857.11999999999989</v>
      </c>
      <c r="M559" s="2">
        <f t="shared" si="139"/>
        <v>-12.930000000000177</v>
      </c>
      <c r="N559" s="2">
        <f t="shared" si="140"/>
        <v>299.02347080199496</v>
      </c>
      <c r="O559" s="2">
        <f>IF(ISERROR(VLOOKUP(C559/12,#REF!,1,FALSE)),0,1)*SUM(N548:N559)*$C$66</f>
        <v>0</v>
      </c>
      <c r="P559" s="2">
        <f t="shared" si="141"/>
        <v>0</v>
      </c>
      <c r="Q559" s="2">
        <f t="shared" si="146"/>
        <v>-61929.776908935492</v>
      </c>
      <c r="R559" s="2">
        <f t="shared" si="142"/>
        <v>118680.67321599789</v>
      </c>
      <c r="S559" s="2">
        <f t="shared" si="147"/>
        <v>88680.673215997886</v>
      </c>
      <c r="T559" s="7">
        <f t="shared" si="143"/>
        <v>0.45822653751350534</v>
      </c>
      <c r="U559" s="7">
        <f t="shared" si="148"/>
        <v>3.7101885301543902E-2</v>
      </c>
    </row>
    <row r="560" spans="2:21" x14ac:dyDescent="0.3">
      <c r="B560" s="2" t="str">
        <f t="shared" si="137"/>
        <v/>
      </c>
      <c r="C560" s="4">
        <f t="shared" si="149"/>
        <v>454</v>
      </c>
      <c r="D560" s="40">
        <f t="shared" si="144"/>
        <v>37.833333333333336</v>
      </c>
      <c r="E560" s="2">
        <f t="shared" si="145"/>
        <v>78389.54987506663</v>
      </c>
      <c r="F560" s="2">
        <f t="shared" si="150"/>
        <v>870.05000000000007</v>
      </c>
      <c r="G560" s="2">
        <f t="shared" si="151"/>
        <v>195.97387468766658</v>
      </c>
      <c r="H560" s="2">
        <f t="shared" si="152"/>
        <v>674.07612531233349</v>
      </c>
      <c r="I560" s="2">
        <f t="shared" si="138"/>
        <v>77715.473749754296</v>
      </c>
      <c r="J560" s="2"/>
      <c r="K560" s="2">
        <f>K559*(1+$C$44*IF(ISERROR(VLOOKUP(C560/12,#REF!,1,FALSE)),0,1))</f>
        <v>259000</v>
      </c>
      <c r="L560" s="2">
        <f>L559*(1+$C$44*IF(ISERROR(VLOOKUP(C560/12,#REF!,1,FALSE)),0,1))</f>
        <v>857.11999999999989</v>
      </c>
      <c r="M560" s="2">
        <f t="shared" si="139"/>
        <v>-12.930000000000177</v>
      </c>
      <c r="N560" s="2">
        <f t="shared" si="140"/>
        <v>300.70445864566665</v>
      </c>
      <c r="O560" s="2">
        <f>IF(ISERROR(VLOOKUP(C560/12,#REF!,1,FALSE)),0,1)*SUM(N549:N560)*$C$66</f>
        <v>0</v>
      </c>
      <c r="P560" s="2">
        <f t="shared" si="141"/>
        <v>0</v>
      </c>
      <c r="Q560" s="2">
        <f t="shared" si="146"/>
        <v>-61994.315056359599</v>
      </c>
      <c r="R560" s="2">
        <f t="shared" si="142"/>
        <v>119290.21119388611</v>
      </c>
      <c r="S560" s="2">
        <f t="shared" si="147"/>
        <v>89290.211193886105</v>
      </c>
      <c r="T560" s="7">
        <f t="shared" si="143"/>
        <v>0.46057996599956025</v>
      </c>
      <c r="U560" s="7">
        <f t="shared" si="148"/>
        <v>3.7159095372272466E-2</v>
      </c>
    </row>
    <row r="561" spans="2:21" x14ac:dyDescent="0.3">
      <c r="B561" s="2" t="str">
        <f t="shared" si="137"/>
        <v/>
      </c>
      <c r="C561" s="4">
        <f t="shared" si="149"/>
        <v>455</v>
      </c>
      <c r="D561" s="40">
        <f t="shared" si="144"/>
        <v>37.916666666666664</v>
      </c>
      <c r="E561" s="2">
        <f t="shared" si="145"/>
        <v>77715.473749754296</v>
      </c>
      <c r="F561" s="2">
        <f t="shared" si="150"/>
        <v>870.05000000000007</v>
      </c>
      <c r="G561" s="2">
        <f t="shared" si="151"/>
        <v>194.28868437438572</v>
      </c>
      <c r="H561" s="2">
        <f t="shared" si="152"/>
        <v>675.76131562561432</v>
      </c>
      <c r="I561" s="2">
        <f t="shared" si="138"/>
        <v>77039.712434128684</v>
      </c>
      <c r="J561" s="2"/>
      <c r="K561" s="2">
        <f>K560*(1+$C$44*IF(ISERROR(VLOOKUP(C561/12,#REF!,1,FALSE)),0,1))</f>
        <v>259000</v>
      </c>
      <c r="L561" s="2">
        <f>L560*(1+$C$44*IF(ISERROR(VLOOKUP(C561/12,#REF!,1,FALSE)),0,1))</f>
        <v>857.11999999999989</v>
      </c>
      <c r="M561" s="2">
        <f t="shared" si="139"/>
        <v>-12.930000000000177</v>
      </c>
      <c r="N561" s="2">
        <f t="shared" si="140"/>
        <v>302.38964895894748</v>
      </c>
      <c r="O561" s="2">
        <f>IF(ISERROR(VLOOKUP(C561/12,#REF!,1,FALSE)),0,1)*SUM(N550:N561)*$C$66</f>
        <v>0</v>
      </c>
      <c r="P561" s="2">
        <f t="shared" si="141"/>
        <v>0</v>
      </c>
      <c r="Q561" s="2">
        <f t="shared" si="146"/>
        <v>-62058.906985573223</v>
      </c>
      <c r="R561" s="2">
        <f t="shared" si="142"/>
        <v>119901.38058029808</v>
      </c>
      <c r="S561" s="2">
        <f t="shared" si="147"/>
        <v>89901.380580298079</v>
      </c>
      <c r="T561" s="7">
        <f t="shared" si="143"/>
        <v>0.46293969336022422</v>
      </c>
      <c r="U561" s="7">
        <f t="shared" si="148"/>
        <v>3.7215715081274858E-2</v>
      </c>
    </row>
    <row r="562" spans="2:21" x14ac:dyDescent="0.3">
      <c r="B562" s="2" t="str">
        <f t="shared" si="137"/>
        <v/>
      </c>
      <c r="C562" s="4">
        <f t="shared" si="149"/>
        <v>456</v>
      </c>
      <c r="D562" s="40">
        <f t="shared" si="144"/>
        <v>38</v>
      </c>
      <c r="E562" s="2">
        <f t="shared" si="145"/>
        <v>77039.712434128684</v>
      </c>
      <c r="F562" s="2">
        <f t="shared" si="150"/>
        <v>870.05000000000007</v>
      </c>
      <c r="G562" s="2">
        <f t="shared" si="151"/>
        <v>192.59928108532168</v>
      </c>
      <c r="H562" s="2">
        <f t="shared" si="152"/>
        <v>677.45071891467842</v>
      </c>
      <c r="I562" s="2">
        <f t="shared" si="138"/>
        <v>76362.261715214001</v>
      </c>
      <c r="J562" s="2"/>
      <c r="K562" s="2">
        <f>K561*(1+$C$44*IF(ISERROR(VLOOKUP(C562/12,#REF!,1,FALSE)),0,1))</f>
        <v>259000</v>
      </c>
      <c r="L562" s="2">
        <f>L561*(1+$C$44*IF(ISERROR(VLOOKUP(C562/12,#REF!,1,FALSE)),0,1))</f>
        <v>857.11999999999989</v>
      </c>
      <c r="M562" s="2">
        <f t="shared" si="139"/>
        <v>-12.930000000000177</v>
      </c>
      <c r="N562" s="2">
        <f t="shared" si="140"/>
        <v>304.07905224801158</v>
      </c>
      <c r="O562" s="2">
        <f>IF(ISERROR(VLOOKUP(C562/12,#REF!,1,FALSE)),0,1)*SUM(N551:N562)*$C$66</f>
        <v>0</v>
      </c>
      <c r="P562" s="2">
        <f t="shared" si="141"/>
        <v>0</v>
      </c>
      <c r="Q562" s="2">
        <f t="shared" si="146"/>
        <v>-62123.552741394531</v>
      </c>
      <c r="R562" s="2">
        <f t="shared" si="142"/>
        <v>120514.18554339148</v>
      </c>
      <c r="S562" s="2">
        <f t="shared" si="147"/>
        <v>90514.185543391475</v>
      </c>
      <c r="T562" s="7">
        <f t="shared" si="143"/>
        <v>0.46530573568877015</v>
      </c>
      <c r="U562" s="7">
        <f t="shared" si="148"/>
        <v>3.7271750757844169E-2</v>
      </c>
    </row>
    <row r="563" spans="2:21" x14ac:dyDescent="0.3">
      <c r="B563" s="2" t="str">
        <f t="shared" si="137"/>
        <v/>
      </c>
      <c r="C563" s="4">
        <f t="shared" si="149"/>
        <v>457</v>
      </c>
      <c r="D563" s="40">
        <f t="shared" si="144"/>
        <v>38.083333333333336</v>
      </c>
      <c r="E563" s="2">
        <f t="shared" si="145"/>
        <v>76362.261715214001</v>
      </c>
      <c r="F563" s="2">
        <f t="shared" si="150"/>
        <v>870.05000000000007</v>
      </c>
      <c r="G563" s="2">
        <f t="shared" si="151"/>
        <v>190.90565428803498</v>
      </c>
      <c r="H563" s="2">
        <f t="shared" si="152"/>
        <v>679.14434571196512</v>
      </c>
      <c r="I563" s="2">
        <f t="shared" si="138"/>
        <v>75683.117369502041</v>
      </c>
      <c r="J563" s="2"/>
      <c r="K563" s="2">
        <f>K562*(1+$C$44*IF(ISERROR(VLOOKUP(C563/12,#REF!,1,FALSE)),0,1))</f>
        <v>259000</v>
      </c>
      <c r="L563" s="2">
        <f>L562*(1+$C$44*IF(ISERROR(VLOOKUP(C563/12,#REF!,1,FALSE)),0,1))</f>
        <v>857.11999999999989</v>
      </c>
      <c r="M563" s="2">
        <f t="shared" si="139"/>
        <v>-12.930000000000177</v>
      </c>
      <c r="N563" s="2">
        <f t="shared" si="140"/>
        <v>305.77267904529828</v>
      </c>
      <c r="O563" s="2">
        <f>IF(ISERROR(VLOOKUP(C563/12,#REF!,1,FALSE)),0,1)*SUM(N552:N563)*$C$66</f>
        <v>0</v>
      </c>
      <c r="P563" s="2">
        <f t="shared" si="141"/>
        <v>0</v>
      </c>
      <c r="Q563" s="2">
        <f t="shared" si="146"/>
        <v>-62188.252368679023</v>
      </c>
      <c r="R563" s="2">
        <f t="shared" si="142"/>
        <v>121128.63026181892</v>
      </c>
      <c r="S563" s="2">
        <f t="shared" si="147"/>
        <v>91128.630261818922</v>
      </c>
      <c r="T563" s="7">
        <f t="shared" si="143"/>
        <v>0.46767810911899199</v>
      </c>
      <c r="U563" s="7">
        <f t="shared" si="148"/>
        <v>3.7327208650465904E-2</v>
      </c>
    </row>
    <row r="564" spans="2:21" x14ac:dyDescent="0.3">
      <c r="B564" s="2" t="str">
        <f t="shared" si="137"/>
        <v/>
      </c>
      <c r="C564" s="4">
        <f t="shared" si="149"/>
        <v>458</v>
      </c>
      <c r="D564" s="40">
        <f t="shared" si="144"/>
        <v>38.166666666666664</v>
      </c>
      <c r="E564" s="2">
        <f t="shared" si="145"/>
        <v>75683.117369502041</v>
      </c>
      <c r="F564" s="2">
        <f t="shared" si="150"/>
        <v>870.05000000000007</v>
      </c>
      <c r="G564" s="2">
        <f t="shared" si="151"/>
        <v>189.20779342375511</v>
      </c>
      <c r="H564" s="2">
        <f t="shared" si="152"/>
        <v>680.84220657624496</v>
      </c>
      <c r="I564" s="2">
        <f t="shared" si="138"/>
        <v>75002.275162925798</v>
      </c>
      <c r="J564" s="2"/>
      <c r="K564" s="2">
        <f>K563*(1+$C$44*IF(ISERROR(VLOOKUP(C564/12,#REF!,1,FALSE)),0,1))</f>
        <v>259000</v>
      </c>
      <c r="L564" s="2">
        <f>L563*(1+$C$44*IF(ISERROR(VLOOKUP(C564/12,#REF!,1,FALSE)),0,1))</f>
        <v>857.11999999999989</v>
      </c>
      <c r="M564" s="2">
        <f t="shared" si="139"/>
        <v>-12.930000000000177</v>
      </c>
      <c r="N564" s="2">
        <f t="shared" si="140"/>
        <v>307.47053990957812</v>
      </c>
      <c r="O564" s="2">
        <f>IF(ISERROR(VLOOKUP(C564/12,#REF!,1,FALSE)),0,1)*SUM(N553:N564)*$C$66</f>
        <v>0</v>
      </c>
      <c r="P564" s="2">
        <f t="shared" si="141"/>
        <v>0</v>
      </c>
      <c r="Q564" s="2">
        <f t="shared" si="146"/>
        <v>-62253.005912319582</v>
      </c>
      <c r="R564" s="2">
        <f t="shared" si="142"/>
        <v>121744.71892475462</v>
      </c>
      <c r="S564" s="2">
        <f t="shared" si="147"/>
        <v>91744.718924754619</v>
      </c>
      <c r="T564" s="7">
        <f t="shared" si="143"/>
        <v>0.47005682982530739</v>
      </c>
      <c r="U564" s="7">
        <f t="shared" si="148"/>
        <v>3.7382094928048559E-2</v>
      </c>
    </row>
    <row r="565" spans="2:21" x14ac:dyDescent="0.3">
      <c r="B565" s="2" t="str">
        <f t="shared" si="137"/>
        <v/>
      </c>
      <c r="C565" s="4">
        <f t="shared" si="149"/>
        <v>459</v>
      </c>
      <c r="D565" s="40">
        <f t="shared" si="144"/>
        <v>38.25</v>
      </c>
      <c r="E565" s="2">
        <f t="shared" si="145"/>
        <v>75002.275162925798</v>
      </c>
      <c r="F565" s="2">
        <f t="shared" si="150"/>
        <v>870.05000000000007</v>
      </c>
      <c r="G565" s="2">
        <f t="shared" si="151"/>
        <v>187.5056879073145</v>
      </c>
      <c r="H565" s="2">
        <f t="shared" si="152"/>
        <v>682.54431209268557</v>
      </c>
      <c r="I565" s="2">
        <f t="shared" si="138"/>
        <v>74319.730850833119</v>
      </c>
      <c r="J565" s="2"/>
      <c r="K565" s="2">
        <f>K564*(1+$C$44*IF(ISERROR(VLOOKUP(C565/12,#REF!,1,FALSE)),0,1))</f>
        <v>259000</v>
      </c>
      <c r="L565" s="2">
        <f>L564*(1+$C$44*IF(ISERROR(VLOOKUP(C565/12,#REF!,1,FALSE)),0,1))</f>
        <v>857.11999999999989</v>
      </c>
      <c r="M565" s="2">
        <f t="shared" si="139"/>
        <v>-12.930000000000177</v>
      </c>
      <c r="N565" s="2">
        <f t="shared" si="140"/>
        <v>309.17264542601873</v>
      </c>
      <c r="O565" s="2">
        <f>IF(ISERROR(VLOOKUP(C565/12,#REF!,1,FALSE)),0,1)*SUM(N554:N565)*$C$66</f>
        <v>0</v>
      </c>
      <c r="P565" s="2">
        <f t="shared" si="141"/>
        <v>0</v>
      </c>
      <c r="Q565" s="2">
        <f t="shared" si="146"/>
        <v>-62317.813417246507</v>
      </c>
      <c r="R565" s="2">
        <f t="shared" si="142"/>
        <v>122362.45573192037</v>
      </c>
      <c r="S565" s="2">
        <f t="shared" si="147"/>
        <v>92362.455731920374</v>
      </c>
      <c r="T565" s="7">
        <f t="shared" si="143"/>
        <v>0.47244191402285857</v>
      </c>
      <c r="U565" s="7">
        <f t="shared" si="148"/>
        <v>3.7436415681134649E-2</v>
      </c>
    </row>
    <row r="566" spans="2:21" x14ac:dyDescent="0.3">
      <c r="B566" s="2" t="str">
        <f t="shared" si="137"/>
        <v/>
      </c>
      <c r="C566" s="4">
        <f t="shared" si="149"/>
        <v>460</v>
      </c>
      <c r="D566" s="40">
        <f t="shared" si="144"/>
        <v>38.333333333333336</v>
      </c>
      <c r="E566" s="2">
        <f t="shared" si="145"/>
        <v>74319.730850833119</v>
      </c>
      <c r="F566" s="2">
        <f t="shared" si="150"/>
        <v>870.05000000000007</v>
      </c>
      <c r="G566" s="2">
        <f t="shared" si="151"/>
        <v>185.79932712708276</v>
      </c>
      <c r="H566" s="2">
        <f t="shared" si="152"/>
        <v>684.25067287291733</v>
      </c>
      <c r="I566" s="2">
        <f t="shared" si="138"/>
        <v>73635.480177960198</v>
      </c>
      <c r="J566" s="2"/>
      <c r="K566" s="2">
        <f>K565*(1+$C$44*IF(ISERROR(VLOOKUP(C566/12,#REF!,1,FALSE)),0,1))</f>
        <v>259000</v>
      </c>
      <c r="L566" s="2">
        <f>L565*(1+$C$44*IF(ISERROR(VLOOKUP(C566/12,#REF!,1,FALSE)),0,1))</f>
        <v>857.11999999999989</v>
      </c>
      <c r="M566" s="2">
        <f t="shared" si="139"/>
        <v>-12.930000000000177</v>
      </c>
      <c r="N566" s="2">
        <f t="shared" si="140"/>
        <v>310.87900620625049</v>
      </c>
      <c r="O566" s="2">
        <f>IF(ISERROR(VLOOKUP(C566/12,#REF!,1,FALSE)),0,1)*SUM(N555:N566)*$C$66</f>
        <v>0</v>
      </c>
      <c r="P566" s="2">
        <f t="shared" si="141"/>
        <v>0</v>
      </c>
      <c r="Q566" s="2">
        <f t="shared" si="146"/>
        <v>-62382.674928427543</v>
      </c>
      <c r="R566" s="2">
        <f t="shared" si="142"/>
        <v>122981.84489361224</v>
      </c>
      <c r="S566" s="2">
        <f t="shared" si="147"/>
        <v>92981.844893612244</v>
      </c>
      <c r="T566" s="7">
        <f t="shared" si="143"/>
        <v>0.47483337796761482</v>
      </c>
      <c r="U566" s="7">
        <f t="shared" si="148"/>
        <v>3.7490176923089091E-2</v>
      </c>
    </row>
    <row r="567" spans="2:21" x14ac:dyDescent="0.3">
      <c r="B567" s="2" t="str">
        <f t="shared" si="137"/>
        <v/>
      </c>
      <c r="C567" s="4">
        <f t="shared" si="149"/>
        <v>461</v>
      </c>
      <c r="D567" s="40">
        <f t="shared" si="144"/>
        <v>38.416666666666664</v>
      </c>
      <c r="E567" s="2">
        <f t="shared" si="145"/>
        <v>73635.480177960198</v>
      </c>
      <c r="F567" s="2">
        <f t="shared" si="150"/>
        <v>870.05000000000007</v>
      </c>
      <c r="G567" s="2">
        <f t="shared" si="151"/>
        <v>184.0887004449005</v>
      </c>
      <c r="H567" s="2">
        <f t="shared" si="152"/>
        <v>685.96129955509957</v>
      </c>
      <c r="I567" s="2">
        <f t="shared" si="138"/>
        <v>72949.518878405099</v>
      </c>
      <c r="J567" s="2"/>
      <c r="K567" s="2">
        <f>K566*(1+$C$44*IF(ISERROR(VLOOKUP(C567/12,#REF!,1,FALSE)),0,1))</f>
        <v>259000</v>
      </c>
      <c r="L567" s="2">
        <f>L566*(1+$C$44*IF(ISERROR(VLOOKUP(C567/12,#REF!,1,FALSE)),0,1))</f>
        <v>857.11999999999989</v>
      </c>
      <c r="M567" s="2">
        <f t="shared" si="139"/>
        <v>-12.930000000000177</v>
      </c>
      <c r="N567" s="2">
        <f t="shared" si="140"/>
        <v>312.58963288843273</v>
      </c>
      <c r="O567" s="2">
        <f>IF(ISERROR(VLOOKUP(C567/12,#REF!,1,FALSE)),0,1)*SUM(N556:N567)*$C$66</f>
        <v>0</v>
      </c>
      <c r="P567" s="2">
        <f t="shared" si="141"/>
        <v>0</v>
      </c>
      <c r="Q567" s="2">
        <f t="shared" si="146"/>
        <v>-62447.590490867893</v>
      </c>
      <c r="R567" s="2">
        <f t="shared" si="142"/>
        <v>123602.89063072699</v>
      </c>
      <c r="S567" s="2">
        <f t="shared" si="147"/>
        <v>93602.890630726994</v>
      </c>
      <c r="T567" s="7">
        <f t="shared" si="143"/>
        <v>0.47723123795647487</v>
      </c>
      <c r="U567" s="7">
        <f t="shared" si="148"/>
        <v>3.7543384591267159E-2</v>
      </c>
    </row>
    <row r="568" spans="2:21" x14ac:dyDescent="0.3">
      <c r="B568" s="2" t="str">
        <f t="shared" si="137"/>
        <v/>
      </c>
      <c r="C568" s="4">
        <f t="shared" si="149"/>
        <v>462</v>
      </c>
      <c r="D568" s="40">
        <f t="shared" si="144"/>
        <v>38.5</v>
      </c>
      <c r="E568" s="2">
        <f t="shared" si="145"/>
        <v>72949.518878405099</v>
      </c>
      <c r="F568" s="2">
        <f t="shared" si="150"/>
        <v>870.05000000000007</v>
      </c>
      <c r="G568" s="2">
        <f t="shared" si="151"/>
        <v>182.37379719601276</v>
      </c>
      <c r="H568" s="2">
        <f t="shared" si="152"/>
        <v>687.67620280398728</v>
      </c>
      <c r="I568" s="2">
        <f t="shared" si="138"/>
        <v>72261.842675601118</v>
      </c>
      <c r="J568" s="2"/>
      <c r="K568" s="2">
        <f>K567*(1+$C$44*IF(ISERROR(VLOOKUP(C568/12,#REF!,1,FALSE)),0,1))</f>
        <v>259000</v>
      </c>
      <c r="L568" s="2">
        <f>L567*(1+$C$44*IF(ISERROR(VLOOKUP(C568/12,#REF!,1,FALSE)),0,1))</f>
        <v>857.11999999999989</v>
      </c>
      <c r="M568" s="2">
        <f t="shared" si="139"/>
        <v>-12.930000000000177</v>
      </c>
      <c r="N568" s="2">
        <f t="shared" si="140"/>
        <v>314.30453613732044</v>
      </c>
      <c r="O568" s="2">
        <f>IF(ISERROR(VLOOKUP(C568/12,#REF!,1,FALSE)),0,1)*SUM(N557:N568)*$C$66</f>
        <v>0</v>
      </c>
      <c r="P568" s="2">
        <f t="shared" si="141"/>
        <v>0</v>
      </c>
      <c r="Q568" s="2">
        <f t="shared" si="146"/>
        <v>-62512.560149610275</v>
      </c>
      <c r="R568" s="2">
        <f t="shared" si="142"/>
        <v>124225.59717478861</v>
      </c>
      <c r="S568" s="2">
        <f t="shared" si="147"/>
        <v>94225.597174788607</v>
      </c>
      <c r="T568" s="7">
        <f t="shared" si="143"/>
        <v>0.47963551032736912</v>
      </c>
      <c r="U568" s="7">
        <f t="shared" si="148"/>
        <v>3.7596044548159568E-2</v>
      </c>
    </row>
    <row r="569" spans="2:21" x14ac:dyDescent="0.3">
      <c r="B569" s="2" t="str">
        <f t="shared" si="137"/>
        <v/>
      </c>
      <c r="C569" s="4">
        <f t="shared" si="149"/>
        <v>463</v>
      </c>
      <c r="D569" s="40">
        <f t="shared" si="144"/>
        <v>38.583333333333336</v>
      </c>
      <c r="E569" s="2">
        <f t="shared" si="145"/>
        <v>72261.842675601118</v>
      </c>
      <c r="F569" s="2">
        <f t="shared" si="150"/>
        <v>870.05000000000007</v>
      </c>
      <c r="G569" s="2">
        <f t="shared" si="151"/>
        <v>180.65460668900278</v>
      </c>
      <c r="H569" s="2">
        <f t="shared" si="152"/>
        <v>689.39539331099729</v>
      </c>
      <c r="I569" s="2">
        <f t="shared" si="138"/>
        <v>71572.447282290115</v>
      </c>
      <c r="J569" s="2"/>
      <c r="K569" s="2">
        <f>K568*(1+$C$44*IF(ISERROR(VLOOKUP(C569/12,#REF!,1,FALSE)),0,1))</f>
        <v>259000</v>
      </c>
      <c r="L569" s="2">
        <f>L568*(1+$C$44*IF(ISERROR(VLOOKUP(C569/12,#REF!,1,FALSE)),0,1))</f>
        <v>857.11999999999989</v>
      </c>
      <c r="M569" s="2">
        <f t="shared" si="139"/>
        <v>-12.930000000000177</v>
      </c>
      <c r="N569" s="2">
        <f t="shared" si="140"/>
        <v>316.02372664433045</v>
      </c>
      <c r="O569" s="2">
        <f>IF(ISERROR(VLOOKUP(C569/12,#REF!,1,FALSE)),0,1)*SUM(N558:N569)*$C$66</f>
        <v>0</v>
      </c>
      <c r="P569" s="2">
        <f t="shared" si="141"/>
        <v>0</v>
      </c>
      <c r="Q569" s="2">
        <f t="shared" si="146"/>
        <v>-62577.583949734944</v>
      </c>
      <c r="R569" s="2">
        <f t="shared" si="142"/>
        <v>124849.96876797493</v>
      </c>
      <c r="S569" s="2">
        <f t="shared" si="147"/>
        <v>94849.968767974933</v>
      </c>
      <c r="T569" s="7">
        <f t="shared" si="143"/>
        <v>0.48204621145936266</v>
      </c>
      <c r="U569" s="7">
        <f t="shared" si="148"/>
        <v>3.7648162582519573E-2</v>
      </c>
    </row>
    <row r="570" spans="2:21" x14ac:dyDescent="0.3">
      <c r="B570" s="2" t="str">
        <f t="shared" si="137"/>
        <v/>
      </c>
      <c r="C570" s="4">
        <f t="shared" si="149"/>
        <v>464</v>
      </c>
      <c r="D570" s="40">
        <f t="shared" si="144"/>
        <v>38.666666666666664</v>
      </c>
      <c r="E570" s="2">
        <f t="shared" si="145"/>
        <v>71572.447282290115</v>
      </c>
      <c r="F570" s="2">
        <f t="shared" si="150"/>
        <v>870.05000000000007</v>
      </c>
      <c r="G570" s="2">
        <f t="shared" si="151"/>
        <v>178.93111820572528</v>
      </c>
      <c r="H570" s="2">
        <f t="shared" si="152"/>
        <v>691.11888179427478</v>
      </c>
      <c r="I570" s="2">
        <f t="shared" si="138"/>
        <v>70881.32840049584</v>
      </c>
      <c r="J570" s="2"/>
      <c r="K570" s="2">
        <f>K569*(1+$C$44*IF(ISERROR(VLOOKUP(C570/12,#REF!,1,FALSE)),0,1))</f>
        <v>259000</v>
      </c>
      <c r="L570" s="2">
        <f>L569*(1+$C$44*IF(ISERROR(VLOOKUP(C570/12,#REF!,1,FALSE)),0,1))</f>
        <v>857.11999999999989</v>
      </c>
      <c r="M570" s="2">
        <f t="shared" si="139"/>
        <v>-12.930000000000177</v>
      </c>
      <c r="N570" s="2">
        <f t="shared" si="140"/>
        <v>317.74721512760794</v>
      </c>
      <c r="O570" s="2">
        <f>IF(ISERROR(VLOOKUP(C570/12,#REF!,1,FALSE)),0,1)*SUM(N559:N570)*$C$66</f>
        <v>0</v>
      </c>
      <c r="P570" s="2">
        <f t="shared" si="141"/>
        <v>0</v>
      </c>
      <c r="Q570" s="2">
        <f t="shared" si="146"/>
        <v>-62642.66193635972</v>
      </c>
      <c r="R570" s="2">
        <f t="shared" si="142"/>
        <v>125476.00966314445</v>
      </c>
      <c r="S570" s="2">
        <f t="shared" si="147"/>
        <v>95476.009663144447</v>
      </c>
      <c r="T570" s="7">
        <f t="shared" si="143"/>
        <v>0.48446335777275851</v>
      </c>
      <c r="U570" s="7">
        <f t="shared" si="148"/>
        <v>3.769974441046986E-2</v>
      </c>
    </row>
    <row r="571" spans="2:21" x14ac:dyDescent="0.3">
      <c r="B571" s="2" t="str">
        <f t="shared" si="137"/>
        <v/>
      </c>
      <c r="C571" s="4">
        <f t="shared" si="149"/>
        <v>465</v>
      </c>
      <c r="D571" s="40">
        <f t="shared" si="144"/>
        <v>38.75</v>
      </c>
      <c r="E571" s="2">
        <f t="shared" si="145"/>
        <v>70881.32840049584</v>
      </c>
      <c r="F571" s="2">
        <f t="shared" si="150"/>
        <v>870.05000000000007</v>
      </c>
      <c r="G571" s="2">
        <f t="shared" si="151"/>
        <v>177.2033210012396</v>
      </c>
      <c r="H571" s="2">
        <f t="shared" si="152"/>
        <v>692.84667899876047</v>
      </c>
      <c r="I571" s="2">
        <f t="shared" si="138"/>
        <v>70188.481721497083</v>
      </c>
      <c r="J571" s="2"/>
      <c r="K571" s="2">
        <f>K570*(1+$C$44*IF(ISERROR(VLOOKUP(C571/12,#REF!,1,FALSE)),0,1))</f>
        <v>259000</v>
      </c>
      <c r="L571" s="2">
        <f>L570*(1+$C$44*IF(ISERROR(VLOOKUP(C571/12,#REF!,1,FALSE)),0,1))</f>
        <v>857.11999999999989</v>
      </c>
      <c r="M571" s="2">
        <f t="shared" si="139"/>
        <v>-12.930000000000177</v>
      </c>
      <c r="N571" s="2">
        <f t="shared" si="140"/>
        <v>319.47501233209363</v>
      </c>
      <c r="O571" s="2">
        <f>IF(ISERROR(VLOOKUP(C571/12,#REF!,1,FALSE)),0,1)*SUM(N560:N571)*$C$66</f>
        <v>0</v>
      </c>
      <c r="P571" s="2">
        <f t="shared" si="141"/>
        <v>0</v>
      </c>
      <c r="Q571" s="2">
        <f t="shared" si="146"/>
        <v>-62707.794154640018</v>
      </c>
      <c r="R571" s="2">
        <f t="shared" si="142"/>
        <v>126103.72412386289</v>
      </c>
      <c r="S571" s="2">
        <f t="shared" si="147"/>
        <v>96103.724123862892</v>
      </c>
      <c r="T571" s="7">
        <f t="shared" si="143"/>
        <v>0.48688696572920037</v>
      </c>
      <c r="U571" s="7">
        <f t="shared" si="148"/>
        <v>3.7750795676587234E-2</v>
      </c>
    </row>
    <row r="572" spans="2:21" x14ac:dyDescent="0.3">
      <c r="B572" s="2" t="str">
        <f t="shared" si="137"/>
        <v/>
      </c>
      <c r="C572" s="4">
        <f t="shared" si="149"/>
        <v>466</v>
      </c>
      <c r="D572" s="40">
        <f t="shared" si="144"/>
        <v>38.833333333333336</v>
      </c>
      <c r="E572" s="2">
        <f t="shared" si="145"/>
        <v>70188.481721497083</v>
      </c>
      <c r="F572" s="2">
        <f t="shared" si="150"/>
        <v>870.05000000000007</v>
      </c>
      <c r="G572" s="2">
        <f t="shared" si="151"/>
        <v>175.47120430374272</v>
      </c>
      <c r="H572" s="2">
        <f t="shared" si="152"/>
        <v>694.57879569625732</v>
      </c>
      <c r="I572" s="2">
        <f t="shared" si="138"/>
        <v>69493.902925800823</v>
      </c>
      <c r="J572" s="2"/>
      <c r="K572" s="2">
        <f>K571*(1+$C$44*IF(ISERROR(VLOOKUP(C572/12,#REF!,1,FALSE)),0,1))</f>
        <v>259000</v>
      </c>
      <c r="L572" s="2">
        <f>L571*(1+$C$44*IF(ISERROR(VLOOKUP(C572/12,#REF!,1,FALSE)),0,1))</f>
        <v>857.11999999999989</v>
      </c>
      <c r="M572" s="2">
        <f t="shared" si="139"/>
        <v>-12.930000000000177</v>
      </c>
      <c r="N572" s="2">
        <f t="shared" si="140"/>
        <v>321.20712902959048</v>
      </c>
      <c r="O572" s="2">
        <f>IF(ISERROR(VLOOKUP(C572/12,#REF!,1,FALSE)),0,1)*SUM(N561:N572)*$C$66</f>
        <v>0</v>
      </c>
      <c r="P572" s="2">
        <f t="shared" si="141"/>
        <v>0</v>
      </c>
      <c r="Q572" s="2">
        <f t="shared" si="146"/>
        <v>-62772.980649768877</v>
      </c>
      <c r="R572" s="2">
        <f t="shared" si="142"/>
        <v>126733.11642443031</v>
      </c>
      <c r="S572" s="2">
        <f t="shared" si="147"/>
        <v>96733.116424430307</v>
      </c>
      <c r="T572" s="7">
        <f t="shared" si="143"/>
        <v>0.48931705183177726</v>
      </c>
      <c r="U572" s="7">
        <f t="shared" si="148"/>
        <v>3.7801321954972433E-2</v>
      </c>
    </row>
    <row r="573" spans="2:21" x14ac:dyDescent="0.3">
      <c r="B573" s="2" t="str">
        <f t="shared" si="137"/>
        <v/>
      </c>
      <c r="C573" s="4">
        <f t="shared" si="149"/>
        <v>467</v>
      </c>
      <c r="D573" s="40">
        <f t="shared" si="144"/>
        <v>38.916666666666664</v>
      </c>
      <c r="E573" s="2">
        <f t="shared" si="145"/>
        <v>69493.902925800823</v>
      </c>
      <c r="F573" s="2">
        <f t="shared" si="150"/>
        <v>870.05000000000007</v>
      </c>
      <c r="G573" s="2">
        <f t="shared" si="151"/>
        <v>173.73475731450205</v>
      </c>
      <c r="H573" s="2">
        <f t="shared" si="152"/>
        <v>696.31524268549799</v>
      </c>
      <c r="I573" s="2">
        <f t="shared" si="138"/>
        <v>68797.587683115329</v>
      </c>
      <c r="J573" s="2"/>
      <c r="K573" s="2">
        <f>K572*(1+$C$44*IF(ISERROR(VLOOKUP(C573/12,#REF!,1,FALSE)),0,1))</f>
        <v>259000</v>
      </c>
      <c r="L573" s="2">
        <f>L572*(1+$C$44*IF(ISERROR(VLOOKUP(C573/12,#REF!,1,FALSE)),0,1))</f>
        <v>857.11999999999989</v>
      </c>
      <c r="M573" s="2">
        <f t="shared" si="139"/>
        <v>-12.930000000000177</v>
      </c>
      <c r="N573" s="2">
        <f t="shared" si="140"/>
        <v>322.94357601883115</v>
      </c>
      <c r="O573" s="2">
        <f>IF(ISERROR(VLOOKUP(C573/12,#REF!,1,FALSE)),0,1)*SUM(N562:N573)*$C$66</f>
        <v>0</v>
      </c>
      <c r="P573" s="2">
        <f t="shared" si="141"/>
        <v>0</v>
      </c>
      <c r="Q573" s="2">
        <f t="shared" si="146"/>
        <v>-62838.221466977011</v>
      </c>
      <c r="R573" s="2">
        <f t="shared" si="142"/>
        <v>127364.19084990767</v>
      </c>
      <c r="S573" s="2">
        <f t="shared" si="147"/>
        <v>97364.190849907667</v>
      </c>
      <c r="T573" s="7">
        <f t="shared" si="143"/>
        <v>0.49175363262512611</v>
      </c>
      <c r="U573" s="7">
        <f t="shared" si="148"/>
        <v>3.7851328750297508E-2</v>
      </c>
    </row>
    <row r="574" spans="2:21" x14ac:dyDescent="0.3">
      <c r="B574" s="2" t="str">
        <f t="shared" si="137"/>
        <v/>
      </c>
      <c r="C574" s="4">
        <f t="shared" si="149"/>
        <v>468</v>
      </c>
      <c r="D574" s="40">
        <f t="shared" si="144"/>
        <v>39</v>
      </c>
      <c r="E574" s="2">
        <f t="shared" si="145"/>
        <v>68797.587683115329</v>
      </c>
      <c r="F574" s="2">
        <f t="shared" si="150"/>
        <v>870.05000000000007</v>
      </c>
      <c r="G574" s="2">
        <f t="shared" si="151"/>
        <v>171.9939692077883</v>
      </c>
      <c r="H574" s="2">
        <f t="shared" si="152"/>
        <v>698.0560307922118</v>
      </c>
      <c r="I574" s="2">
        <f t="shared" si="138"/>
        <v>68099.531652323116</v>
      </c>
      <c r="J574" s="2"/>
      <c r="K574" s="2">
        <f>K573*(1+$C$44*IF(ISERROR(VLOOKUP(C574/12,#REF!,1,FALSE)),0,1))</f>
        <v>259000</v>
      </c>
      <c r="L574" s="2">
        <f>L573*(1+$C$44*IF(ISERROR(VLOOKUP(C574/12,#REF!,1,FALSE)),0,1))</f>
        <v>857.11999999999989</v>
      </c>
      <c r="M574" s="2">
        <f t="shared" si="139"/>
        <v>-12.930000000000177</v>
      </c>
      <c r="N574" s="2">
        <f t="shared" si="140"/>
        <v>324.68436412554496</v>
      </c>
      <c r="O574" s="2">
        <f>IF(ISERROR(VLOOKUP(C574/12,#REF!,1,FALSE)),0,1)*SUM(N563:N574)*$C$66</f>
        <v>0</v>
      </c>
      <c r="P574" s="2">
        <f t="shared" si="141"/>
        <v>0</v>
      </c>
      <c r="Q574" s="2">
        <f t="shared" si="146"/>
        <v>-62903.516651532816</v>
      </c>
      <c r="R574" s="2">
        <f t="shared" si="142"/>
        <v>127996.95169614407</v>
      </c>
      <c r="S574" s="2">
        <f t="shared" si="147"/>
        <v>97996.951696144068</v>
      </c>
      <c r="T574" s="7">
        <f t="shared" si="143"/>
        <v>0.49419672469553694</v>
      </c>
      <c r="U574" s="7">
        <f t="shared" si="148"/>
        <v>3.7900821498836779E-2</v>
      </c>
    </row>
    <row r="575" spans="2:21" x14ac:dyDescent="0.3">
      <c r="B575" s="2" t="str">
        <f t="shared" si="137"/>
        <v/>
      </c>
      <c r="C575" s="4">
        <f t="shared" si="149"/>
        <v>469</v>
      </c>
      <c r="D575" s="40">
        <f t="shared" si="144"/>
        <v>39.083333333333336</v>
      </c>
      <c r="E575" s="2">
        <f t="shared" si="145"/>
        <v>68099.531652323116</v>
      </c>
      <c r="F575" s="2">
        <f t="shared" si="150"/>
        <v>870.05000000000007</v>
      </c>
      <c r="G575" s="2">
        <f t="shared" si="151"/>
        <v>170.24882913080779</v>
      </c>
      <c r="H575" s="2">
        <f t="shared" si="152"/>
        <v>699.80117086919222</v>
      </c>
      <c r="I575" s="2">
        <f t="shared" si="138"/>
        <v>67399.730481453924</v>
      </c>
      <c r="J575" s="2"/>
      <c r="K575" s="2">
        <f>K574*(1+$C$44*IF(ISERROR(VLOOKUP(C575/12,#REF!,1,FALSE)),0,1))</f>
        <v>259000</v>
      </c>
      <c r="L575" s="2">
        <f>L574*(1+$C$44*IF(ISERROR(VLOOKUP(C575/12,#REF!,1,FALSE)),0,1))</f>
        <v>857.11999999999989</v>
      </c>
      <c r="M575" s="2">
        <f t="shared" si="139"/>
        <v>-12.930000000000177</v>
      </c>
      <c r="N575" s="2">
        <f t="shared" si="140"/>
        <v>326.42950420252549</v>
      </c>
      <c r="O575" s="2">
        <f>IF(ISERROR(VLOOKUP(C575/12,#REF!,1,FALSE)),0,1)*SUM(N564:N575)*$C$66</f>
        <v>0</v>
      </c>
      <c r="P575" s="2">
        <f t="shared" si="141"/>
        <v>0</v>
      </c>
      <c r="Q575" s="2">
        <f t="shared" si="146"/>
        <v>-62968.866248742423</v>
      </c>
      <c r="R575" s="2">
        <f t="shared" si="142"/>
        <v>128631.40326980366</v>
      </c>
      <c r="S575" s="2">
        <f t="shared" si="147"/>
        <v>98631.403269803661</v>
      </c>
      <c r="T575" s="7">
        <f t="shared" si="143"/>
        <v>0.49664634467105662</v>
      </c>
      <c r="U575" s="7">
        <f t="shared" si="148"/>
        <v>3.7949805569479356E-2</v>
      </c>
    </row>
    <row r="576" spans="2:21" x14ac:dyDescent="0.3">
      <c r="B576" s="2" t="str">
        <f t="shared" si="137"/>
        <v/>
      </c>
      <c r="C576" s="4">
        <f t="shared" si="149"/>
        <v>470</v>
      </c>
      <c r="D576" s="40">
        <f t="shared" si="144"/>
        <v>39.166666666666664</v>
      </c>
      <c r="E576" s="2">
        <f t="shared" si="145"/>
        <v>67399.730481453924</v>
      </c>
      <c r="F576" s="2">
        <f t="shared" si="150"/>
        <v>870.05000000000007</v>
      </c>
      <c r="G576" s="2">
        <f t="shared" si="151"/>
        <v>168.49932620363481</v>
      </c>
      <c r="H576" s="2">
        <f t="shared" si="152"/>
        <v>701.55067379636523</v>
      </c>
      <c r="I576" s="2">
        <f t="shared" si="138"/>
        <v>66698.179807657565</v>
      </c>
      <c r="J576" s="2"/>
      <c r="K576" s="2">
        <f>K575*(1+$C$44*IF(ISERROR(VLOOKUP(C576/12,#REF!,1,FALSE)),0,1))</f>
        <v>259000</v>
      </c>
      <c r="L576" s="2">
        <f>L575*(1+$C$44*IF(ISERROR(VLOOKUP(C576/12,#REF!,1,FALSE)),0,1))</f>
        <v>857.11999999999989</v>
      </c>
      <c r="M576" s="2">
        <f t="shared" si="139"/>
        <v>-12.930000000000177</v>
      </c>
      <c r="N576" s="2">
        <f t="shared" si="140"/>
        <v>328.17900712969839</v>
      </c>
      <c r="O576" s="2">
        <f>IF(ISERROR(VLOOKUP(C576/12,#REF!,1,FALSE)),0,1)*SUM(N565:N576)*$C$66</f>
        <v>0</v>
      </c>
      <c r="P576" s="2">
        <f t="shared" si="141"/>
        <v>0</v>
      </c>
      <c r="Q576" s="2">
        <f t="shared" si="146"/>
        <v>-63034.270303949699</v>
      </c>
      <c r="R576" s="2">
        <f t="shared" si="142"/>
        <v>129267.54988839272</v>
      </c>
      <c r="S576" s="2">
        <f t="shared" si="147"/>
        <v>99267.549888392721</v>
      </c>
      <c r="T576" s="7">
        <f t="shared" si="143"/>
        <v>0.49910250922159349</v>
      </c>
      <c r="U576" s="7">
        <f t="shared" si="148"/>
        <v>3.7998286264723458E-2</v>
      </c>
    </row>
    <row r="577" spans="2:21" x14ac:dyDescent="0.3">
      <c r="B577" s="2" t="str">
        <f t="shared" si="137"/>
        <v/>
      </c>
      <c r="C577" s="4">
        <f t="shared" si="149"/>
        <v>471</v>
      </c>
      <c r="D577" s="40">
        <f t="shared" si="144"/>
        <v>39.25</v>
      </c>
      <c r="E577" s="2">
        <f t="shared" si="145"/>
        <v>66698.179807657565</v>
      </c>
      <c r="F577" s="2">
        <f t="shared" si="150"/>
        <v>870.05000000000007</v>
      </c>
      <c r="G577" s="2">
        <f t="shared" si="151"/>
        <v>166.7454495191439</v>
      </c>
      <c r="H577" s="2">
        <f t="shared" si="152"/>
        <v>703.30455048085616</v>
      </c>
      <c r="I577" s="2">
        <f t="shared" si="138"/>
        <v>65994.875257176711</v>
      </c>
      <c r="J577" s="2"/>
      <c r="K577" s="2">
        <f>K576*(1+$C$44*IF(ISERROR(VLOOKUP(C577/12,#REF!,1,FALSE)),0,1))</f>
        <v>259000</v>
      </c>
      <c r="L577" s="2">
        <f>L576*(1+$C$44*IF(ISERROR(VLOOKUP(C577/12,#REF!,1,FALSE)),0,1))</f>
        <v>857.11999999999989</v>
      </c>
      <c r="M577" s="2">
        <f t="shared" si="139"/>
        <v>-12.930000000000177</v>
      </c>
      <c r="N577" s="2">
        <f t="shared" si="140"/>
        <v>329.93288381418932</v>
      </c>
      <c r="O577" s="2">
        <f>IF(ISERROR(VLOOKUP(C577/12,#REF!,1,FALSE)),0,1)*SUM(N566:N577)*$C$66</f>
        <v>0</v>
      </c>
      <c r="P577" s="2">
        <f t="shared" si="141"/>
        <v>0</v>
      </c>
      <c r="Q577" s="2">
        <f t="shared" si="146"/>
        <v>-63099.728862536322</v>
      </c>
      <c r="R577" s="2">
        <f t="shared" si="142"/>
        <v>129905.39588028697</v>
      </c>
      <c r="S577" s="2">
        <f t="shared" si="147"/>
        <v>99905.395880286975</v>
      </c>
      <c r="T577" s="7">
        <f t="shared" si="143"/>
        <v>0.50156523505902306</v>
      </c>
      <c r="U577" s="7">
        <f t="shared" si="148"/>
        <v>3.8046268821655183E-2</v>
      </c>
    </row>
    <row r="578" spans="2:21" x14ac:dyDescent="0.3">
      <c r="B578" s="2" t="str">
        <f t="shared" si="137"/>
        <v/>
      </c>
      <c r="C578" s="4">
        <f t="shared" si="149"/>
        <v>472</v>
      </c>
      <c r="D578" s="40">
        <f t="shared" si="144"/>
        <v>39.333333333333336</v>
      </c>
      <c r="E578" s="2">
        <f t="shared" si="145"/>
        <v>65994.875257176711</v>
      </c>
      <c r="F578" s="2">
        <f t="shared" si="150"/>
        <v>870.05000000000007</v>
      </c>
      <c r="G578" s="2">
        <f t="shared" si="151"/>
        <v>164.98718814294179</v>
      </c>
      <c r="H578" s="2">
        <f t="shared" si="152"/>
        <v>705.06281185705825</v>
      </c>
      <c r="I578" s="2">
        <f t="shared" si="138"/>
        <v>65289.812445319651</v>
      </c>
      <c r="J578" s="2"/>
      <c r="K578" s="2">
        <f>K577*(1+$C$44*IF(ISERROR(VLOOKUP(C578/12,#REF!,1,FALSE)),0,1))</f>
        <v>259000</v>
      </c>
      <c r="L578" s="2">
        <f>L577*(1+$C$44*IF(ISERROR(VLOOKUP(C578/12,#REF!,1,FALSE)),0,1))</f>
        <v>857.11999999999989</v>
      </c>
      <c r="M578" s="2">
        <f t="shared" si="139"/>
        <v>-12.930000000000177</v>
      </c>
      <c r="N578" s="2">
        <f t="shared" si="140"/>
        <v>331.69114519039141</v>
      </c>
      <c r="O578" s="2">
        <f>IF(ISERROR(VLOOKUP(C578/12,#REF!,1,FALSE)),0,1)*SUM(N567:N578)*$C$66</f>
        <v>0</v>
      </c>
      <c r="P578" s="2">
        <f t="shared" si="141"/>
        <v>0</v>
      </c>
      <c r="Q578" s="2">
        <f t="shared" si="146"/>
        <v>-63165.241969921764</v>
      </c>
      <c r="R578" s="2">
        <f t="shared" si="142"/>
        <v>130544.94558475858</v>
      </c>
      <c r="S578" s="2">
        <f t="shared" si="147"/>
        <v>100544.94558475858</v>
      </c>
      <c r="T578" s="7">
        <f t="shared" si="143"/>
        <v>0.50403453893729178</v>
      </c>
      <c r="U578" s="7">
        <f t="shared" si="148"/>
        <v>3.8093758412908185E-2</v>
      </c>
    </row>
    <row r="579" spans="2:21" x14ac:dyDescent="0.3">
      <c r="B579" s="2" t="str">
        <f t="shared" si="137"/>
        <v/>
      </c>
      <c r="C579" s="4">
        <f t="shared" si="149"/>
        <v>473</v>
      </c>
      <c r="D579" s="40">
        <f t="shared" si="144"/>
        <v>39.416666666666664</v>
      </c>
      <c r="E579" s="2">
        <f t="shared" si="145"/>
        <v>65289.812445319651</v>
      </c>
      <c r="F579" s="2">
        <f t="shared" si="150"/>
        <v>870.05000000000007</v>
      </c>
      <c r="G579" s="2">
        <f t="shared" si="151"/>
        <v>163.22453111329912</v>
      </c>
      <c r="H579" s="2">
        <f t="shared" si="152"/>
        <v>706.82546888670095</v>
      </c>
      <c r="I579" s="2">
        <f t="shared" si="138"/>
        <v>64582.986976432949</v>
      </c>
      <c r="J579" s="2"/>
      <c r="K579" s="2">
        <f>K578*(1+$C$44*IF(ISERROR(VLOOKUP(C579/12,#REF!,1,FALSE)),0,1))</f>
        <v>259000</v>
      </c>
      <c r="L579" s="2">
        <f>L578*(1+$C$44*IF(ISERROR(VLOOKUP(C579/12,#REF!,1,FALSE)),0,1))</f>
        <v>857.11999999999989</v>
      </c>
      <c r="M579" s="2">
        <f t="shared" si="139"/>
        <v>-12.930000000000177</v>
      </c>
      <c r="N579" s="2">
        <f t="shared" si="140"/>
        <v>333.45380222003411</v>
      </c>
      <c r="O579" s="2">
        <f>IF(ISERROR(VLOOKUP(C579/12,#REF!,1,FALSE)),0,1)*SUM(N568:N579)*$C$66</f>
        <v>0</v>
      </c>
      <c r="P579" s="2">
        <f t="shared" si="141"/>
        <v>0</v>
      </c>
      <c r="Q579" s="2">
        <f t="shared" si="146"/>
        <v>-63230.809671563358</v>
      </c>
      <c r="R579" s="2">
        <f t="shared" si="142"/>
        <v>131186.20335200371</v>
      </c>
      <c r="S579" s="2">
        <f t="shared" si="147"/>
        <v>101186.20335200371</v>
      </c>
      <c r="T579" s="7">
        <f t="shared" si="143"/>
        <v>0.50651043765252401</v>
      </c>
      <c r="U579" s="7">
        <f t="shared" si="148"/>
        <v>3.8140760147608255E-2</v>
      </c>
    </row>
    <row r="580" spans="2:21" x14ac:dyDescent="0.3">
      <c r="B580" s="2" t="str">
        <f t="shared" si="137"/>
        <v/>
      </c>
      <c r="C580" s="4">
        <f t="shared" si="149"/>
        <v>474</v>
      </c>
      <c r="D580" s="40">
        <f t="shared" si="144"/>
        <v>39.5</v>
      </c>
      <c r="E580" s="2">
        <f t="shared" si="145"/>
        <v>64582.986976432949</v>
      </c>
      <c r="F580" s="2">
        <f t="shared" si="150"/>
        <v>870.05000000000007</v>
      </c>
      <c r="G580" s="2">
        <f t="shared" si="151"/>
        <v>161.45746744108237</v>
      </c>
      <c r="H580" s="2">
        <f t="shared" si="152"/>
        <v>708.5925325589177</v>
      </c>
      <c r="I580" s="2">
        <f t="shared" si="138"/>
        <v>63874.394443874029</v>
      </c>
      <c r="J580" s="2"/>
      <c r="K580" s="2">
        <f>K579*(1+$C$44*IF(ISERROR(VLOOKUP(C580/12,#REF!,1,FALSE)),0,1))</f>
        <v>259000</v>
      </c>
      <c r="L580" s="2">
        <f>L579*(1+$C$44*IF(ISERROR(VLOOKUP(C580/12,#REF!,1,FALSE)),0,1))</f>
        <v>857.11999999999989</v>
      </c>
      <c r="M580" s="2">
        <f t="shared" si="139"/>
        <v>-12.930000000000177</v>
      </c>
      <c r="N580" s="2">
        <f t="shared" si="140"/>
        <v>335.22086589225086</v>
      </c>
      <c r="O580" s="2">
        <f>IF(ISERROR(VLOOKUP(C580/12,#REF!,1,FALSE)),0,1)*SUM(N569:N580)*$C$66</f>
        <v>0</v>
      </c>
      <c r="P580" s="2">
        <f t="shared" si="141"/>
        <v>0</v>
      </c>
      <c r="Q580" s="2">
        <f t="shared" si="146"/>
        <v>-63296.43201295632</v>
      </c>
      <c r="R580" s="2">
        <f t="shared" si="142"/>
        <v>131829.17354316963</v>
      </c>
      <c r="S580" s="2">
        <f t="shared" si="147"/>
        <v>101829.17354316963</v>
      </c>
      <c r="T580" s="7">
        <f t="shared" si="143"/>
        <v>0.508992948043126</v>
      </c>
      <c r="U580" s="7">
        <f t="shared" si="148"/>
        <v>3.8187279072300573E-2</v>
      </c>
    </row>
    <row r="581" spans="2:21" x14ac:dyDescent="0.3">
      <c r="B581" s="2" t="str">
        <f t="shared" si="137"/>
        <v/>
      </c>
      <c r="C581" s="4">
        <f t="shared" si="149"/>
        <v>475</v>
      </c>
      <c r="D581" s="40">
        <f t="shared" si="144"/>
        <v>39.583333333333336</v>
      </c>
      <c r="E581" s="2">
        <f t="shared" si="145"/>
        <v>63874.394443874029</v>
      </c>
      <c r="F581" s="2">
        <f t="shared" si="150"/>
        <v>870.05000000000007</v>
      </c>
      <c r="G581" s="2">
        <f t="shared" si="151"/>
        <v>159.68598610968508</v>
      </c>
      <c r="H581" s="2">
        <f t="shared" si="152"/>
        <v>710.36401389031494</v>
      </c>
      <c r="I581" s="2">
        <f t="shared" si="138"/>
        <v>63164.030429983715</v>
      </c>
      <c r="J581" s="2"/>
      <c r="K581" s="2">
        <f>K580*(1+$C$44*IF(ISERROR(VLOOKUP(C581/12,#REF!,1,FALSE)),0,1))</f>
        <v>259000</v>
      </c>
      <c r="L581" s="2">
        <f>L580*(1+$C$44*IF(ISERROR(VLOOKUP(C581/12,#REF!,1,FALSE)),0,1))</f>
        <v>857.11999999999989</v>
      </c>
      <c r="M581" s="2">
        <f t="shared" si="139"/>
        <v>-12.930000000000177</v>
      </c>
      <c r="N581" s="2">
        <f t="shared" si="140"/>
        <v>336.99234722364821</v>
      </c>
      <c r="O581" s="2">
        <f>IF(ISERROR(VLOOKUP(C581/12,#REF!,1,FALSE)),0,1)*SUM(N570:N581)*$C$66</f>
        <v>0</v>
      </c>
      <c r="P581" s="2">
        <f t="shared" si="141"/>
        <v>0</v>
      </c>
      <c r="Q581" s="2">
        <f t="shared" si="146"/>
        <v>-63362.109039633775</v>
      </c>
      <c r="R581" s="2">
        <f t="shared" si="142"/>
        <v>132473.86053038252</v>
      </c>
      <c r="S581" s="2">
        <f t="shared" si="147"/>
        <v>102473.86053038252</v>
      </c>
      <c r="T581" s="7">
        <f t="shared" si="143"/>
        <v>0.51148208698989384</v>
      </c>
      <c r="U581" s="7">
        <f t="shared" si="148"/>
        <v>3.8233320171862539E-2</v>
      </c>
    </row>
    <row r="582" spans="2:21" x14ac:dyDescent="0.3">
      <c r="B582" s="2" t="str">
        <f t="shared" si="137"/>
        <v/>
      </c>
      <c r="C582" s="4">
        <f t="shared" si="149"/>
        <v>476</v>
      </c>
      <c r="D582" s="40">
        <f t="shared" si="144"/>
        <v>39.666666666666664</v>
      </c>
      <c r="E582" s="2">
        <f t="shared" si="145"/>
        <v>63164.030429983715</v>
      </c>
      <c r="F582" s="2">
        <f t="shared" si="150"/>
        <v>870.05000000000007</v>
      </c>
      <c r="G582" s="2">
        <f t="shared" si="151"/>
        <v>157.91007607495928</v>
      </c>
      <c r="H582" s="2">
        <f t="shared" si="152"/>
        <v>712.13992392504076</v>
      </c>
      <c r="I582" s="2">
        <f t="shared" si="138"/>
        <v>62451.890506058677</v>
      </c>
      <c r="J582" s="2"/>
      <c r="K582" s="2">
        <f>K581*(1+$C$44*IF(ISERROR(VLOOKUP(C582/12,#REF!,1,FALSE)),0,1))</f>
        <v>259000</v>
      </c>
      <c r="L582" s="2">
        <f>L581*(1+$C$44*IF(ISERROR(VLOOKUP(C582/12,#REF!,1,FALSE)),0,1))</f>
        <v>857.11999999999989</v>
      </c>
      <c r="M582" s="2">
        <f t="shared" si="139"/>
        <v>-12.930000000000177</v>
      </c>
      <c r="N582" s="2">
        <f t="shared" si="140"/>
        <v>338.76825725837392</v>
      </c>
      <c r="O582" s="2">
        <f>IF(ISERROR(VLOOKUP(C582/12,#REF!,1,FALSE)),0,1)*SUM(N571:N582)*$C$66</f>
        <v>0</v>
      </c>
      <c r="P582" s="2">
        <f t="shared" si="141"/>
        <v>0</v>
      </c>
      <c r="Q582" s="2">
        <f t="shared" si="146"/>
        <v>-63427.840797166798</v>
      </c>
      <c r="R582" s="2">
        <f t="shared" si="142"/>
        <v>133120.26869677452</v>
      </c>
      <c r="S582" s="2">
        <f t="shared" si="147"/>
        <v>103120.26869677452</v>
      </c>
      <c r="T582" s="7">
        <f t="shared" si="143"/>
        <v>0.51397787141611784</v>
      </c>
      <c r="U582" s="7">
        <f t="shared" si="148"/>
        <v>3.8278888370399722E-2</v>
      </c>
    </row>
    <row r="583" spans="2:21" x14ac:dyDescent="0.3">
      <c r="B583" s="2" t="str">
        <f t="shared" si="137"/>
        <v/>
      </c>
      <c r="C583" s="4">
        <f t="shared" si="149"/>
        <v>477</v>
      </c>
      <c r="D583" s="40">
        <f t="shared" si="144"/>
        <v>39.75</v>
      </c>
      <c r="E583" s="2">
        <f t="shared" si="145"/>
        <v>62451.890506058677</v>
      </c>
      <c r="F583" s="2">
        <f t="shared" si="150"/>
        <v>870.05000000000007</v>
      </c>
      <c r="G583" s="2">
        <f t="shared" si="151"/>
        <v>156.12972626514667</v>
      </c>
      <c r="H583" s="2">
        <f t="shared" si="152"/>
        <v>713.92027373485337</v>
      </c>
      <c r="I583" s="2">
        <f t="shared" si="138"/>
        <v>61737.970232323823</v>
      </c>
      <c r="J583" s="2"/>
      <c r="K583" s="2">
        <f>K582*(1+$C$44*IF(ISERROR(VLOOKUP(C583/12,#REF!,1,FALSE)),0,1))</f>
        <v>259000</v>
      </c>
      <c r="L583" s="2">
        <f>L582*(1+$C$44*IF(ISERROR(VLOOKUP(C583/12,#REF!,1,FALSE)),0,1))</f>
        <v>857.11999999999989</v>
      </c>
      <c r="M583" s="2">
        <f t="shared" si="139"/>
        <v>-12.930000000000177</v>
      </c>
      <c r="N583" s="2">
        <f t="shared" si="140"/>
        <v>340.54860706818653</v>
      </c>
      <c r="O583" s="2">
        <f>IF(ISERROR(VLOOKUP(C583/12,#REF!,1,FALSE)),0,1)*SUM(N572:N583)*$C$66</f>
        <v>0</v>
      </c>
      <c r="P583" s="2">
        <f t="shared" si="141"/>
        <v>0</v>
      </c>
      <c r="Q583" s="2">
        <f t="shared" si="146"/>
        <v>-63493.627331164433</v>
      </c>
      <c r="R583" s="2">
        <f t="shared" si="142"/>
        <v>133768.40243651174</v>
      </c>
      <c r="S583" s="2">
        <f t="shared" si="147"/>
        <v>103768.40243651174</v>
      </c>
      <c r="T583" s="7">
        <f t="shared" si="143"/>
        <v>0.51648031828769014</v>
      </c>
      <c r="U583" s="7">
        <f t="shared" si="148"/>
        <v>3.8323988532126485E-2</v>
      </c>
    </row>
    <row r="584" spans="2:21" x14ac:dyDescent="0.3">
      <c r="B584" s="2" t="str">
        <f t="shared" si="137"/>
        <v/>
      </c>
      <c r="C584" s="4">
        <f t="shared" si="149"/>
        <v>478</v>
      </c>
      <c r="D584" s="40">
        <f t="shared" si="144"/>
        <v>39.833333333333336</v>
      </c>
      <c r="E584" s="2">
        <f t="shared" si="145"/>
        <v>61737.970232323823</v>
      </c>
      <c r="F584" s="2">
        <f t="shared" si="150"/>
        <v>870.05000000000007</v>
      </c>
      <c r="G584" s="2">
        <f t="shared" si="151"/>
        <v>154.34492558080956</v>
      </c>
      <c r="H584" s="2">
        <f t="shared" si="152"/>
        <v>715.70507441919051</v>
      </c>
      <c r="I584" s="2">
        <f t="shared" si="138"/>
        <v>61022.265157904636</v>
      </c>
      <c r="J584" s="2"/>
      <c r="K584" s="2">
        <f>K583*(1+$C$44*IF(ISERROR(VLOOKUP(C584/12,#REF!,1,FALSE)),0,1))</f>
        <v>259000</v>
      </c>
      <c r="L584" s="2">
        <f>L583*(1+$C$44*IF(ISERROR(VLOOKUP(C584/12,#REF!,1,FALSE)),0,1))</f>
        <v>857.11999999999989</v>
      </c>
      <c r="M584" s="2">
        <f t="shared" si="139"/>
        <v>-12.930000000000177</v>
      </c>
      <c r="N584" s="2">
        <f t="shared" si="140"/>
        <v>342.33340775252367</v>
      </c>
      <c r="O584" s="2">
        <f>IF(ISERROR(VLOOKUP(C584/12,#REF!,1,FALSE)),0,1)*SUM(N573:N584)*$C$66</f>
        <v>0</v>
      </c>
      <c r="P584" s="2">
        <f t="shared" si="141"/>
        <v>0</v>
      </c>
      <c r="Q584" s="2">
        <f t="shared" si="146"/>
        <v>-63559.468687273729</v>
      </c>
      <c r="R584" s="2">
        <f t="shared" si="142"/>
        <v>134418.26615482161</v>
      </c>
      <c r="S584" s="2">
        <f t="shared" si="147"/>
        <v>104418.26615482161</v>
      </c>
      <c r="T584" s="7">
        <f t="shared" si="143"/>
        <v>0.51898944461321084</v>
      </c>
      <c r="U584" s="7">
        <f t="shared" si="148"/>
        <v>3.8368625462232409E-2</v>
      </c>
    </row>
    <row r="585" spans="2:21" x14ac:dyDescent="0.3">
      <c r="B585" s="2" t="str">
        <f t="shared" si="137"/>
        <v/>
      </c>
      <c r="C585" s="4">
        <f t="shared" si="149"/>
        <v>479</v>
      </c>
      <c r="D585" s="40">
        <f t="shared" si="144"/>
        <v>39.916666666666664</v>
      </c>
      <c r="E585" s="2">
        <f t="shared" si="145"/>
        <v>61022.265157904636</v>
      </c>
      <c r="F585" s="2">
        <f t="shared" si="150"/>
        <v>870.05000000000007</v>
      </c>
      <c r="G585" s="2">
        <f t="shared" si="151"/>
        <v>152.55566289476158</v>
      </c>
      <c r="H585" s="2">
        <f t="shared" si="152"/>
        <v>717.49433710523851</v>
      </c>
      <c r="I585" s="2">
        <f t="shared" si="138"/>
        <v>60304.7708207994</v>
      </c>
      <c r="J585" s="2"/>
      <c r="K585" s="2">
        <f>K584*(1+$C$44*IF(ISERROR(VLOOKUP(C585/12,#REF!,1,FALSE)),0,1))</f>
        <v>259000</v>
      </c>
      <c r="L585" s="2">
        <f>L584*(1+$C$44*IF(ISERROR(VLOOKUP(C585/12,#REF!,1,FALSE)),0,1))</f>
        <v>857.11999999999989</v>
      </c>
      <c r="M585" s="2">
        <f t="shared" si="139"/>
        <v>-12.930000000000177</v>
      </c>
      <c r="N585" s="2">
        <f t="shared" si="140"/>
        <v>344.12267043857167</v>
      </c>
      <c r="O585" s="2">
        <f>IF(ISERROR(VLOOKUP(C585/12,#REF!,1,FALSE)),0,1)*SUM(N574:N585)*$C$66</f>
        <v>0</v>
      </c>
      <c r="P585" s="2">
        <f t="shared" si="141"/>
        <v>0</v>
      </c>
      <c r="Q585" s="2">
        <f t="shared" si="146"/>
        <v>-63625.364911179786</v>
      </c>
      <c r="R585" s="2">
        <f t="shared" si="142"/>
        <v>135069.86426802081</v>
      </c>
      <c r="S585" s="2">
        <f t="shared" si="147"/>
        <v>105069.86426802081</v>
      </c>
      <c r="T585" s="7">
        <f t="shared" si="143"/>
        <v>0.52150526744409575</v>
      </c>
      <c r="U585" s="7">
        <f t="shared" si="148"/>
        <v>3.8412803907734272E-2</v>
      </c>
    </row>
    <row r="586" spans="2:21" x14ac:dyDescent="0.3">
      <c r="B586" s="2" t="str">
        <f t="shared" si="137"/>
        <v/>
      </c>
      <c r="C586" s="4">
        <f t="shared" si="149"/>
        <v>480</v>
      </c>
      <c r="D586" s="40">
        <f t="shared" si="144"/>
        <v>40</v>
      </c>
      <c r="E586" s="2">
        <f t="shared" si="145"/>
        <v>60304.7708207994</v>
      </c>
      <c r="F586" s="2">
        <f t="shared" si="150"/>
        <v>870.05000000000007</v>
      </c>
      <c r="G586" s="2">
        <f t="shared" si="151"/>
        <v>150.7619270519985</v>
      </c>
      <c r="H586" s="2">
        <f t="shared" si="152"/>
        <v>719.28807294800163</v>
      </c>
      <c r="I586" s="2">
        <f t="shared" si="138"/>
        <v>59585.482747851398</v>
      </c>
      <c r="J586" s="2"/>
      <c r="K586" s="2">
        <f>K585*(1+$C$44*IF(ISERROR(VLOOKUP(C586/12,#REF!,1,FALSE)),0,1))</f>
        <v>259000</v>
      </c>
      <c r="L586" s="2">
        <f>L585*(1+$C$44*IF(ISERROR(VLOOKUP(C586/12,#REF!,1,FALSE)),0,1))</f>
        <v>857.11999999999989</v>
      </c>
      <c r="M586" s="2">
        <f t="shared" si="139"/>
        <v>-12.930000000000177</v>
      </c>
      <c r="N586" s="2">
        <f t="shared" si="140"/>
        <v>345.91640628133467</v>
      </c>
      <c r="O586" s="2">
        <f>IF(ISERROR(VLOOKUP(C586/12,#REF!,1,FALSE)),0,1)*SUM(N575:N586)*$C$66</f>
        <v>0</v>
      </c>
      <c r="P586" s="2">
        <f t="shared" si="141"/>
        <v>0</v>
      </c>
      <c r="Q586" s="2">
        <f t="shared" si="146"/>
        <v>-63691.31604860576</v>
      </c>
      <c r="R586" s="2">
        <f t="shared" si="142"/>
        <v>135723.20120354282</v>
      </c>
      <c r="S586" s="2">
        <f t="shared" si="147"/>
        <v>105723.20120354282</v>
      </c>
      <c r="T586" s="7">
        <f t="shared" si="143"/>
        <v>0.52402780387468273</v>
      </c>
      <c r="U586" s="7">
        <f t="shared" si="148"/>
        <v>3.8456528558311165E-2</v>
      </c>
    </row>
    <row r="587" spans="2:21" x14ac:dyDescent="0.3">
      <c r="B587" s="2" t="str">
        <f t="shared" si="137"/>
        <v/>
      </c>
      <c r="C587" s="4">
        <f t="shared" si="149"/>
        <v>481</v>
      </c>
      <c r="D587" s="40">
        <f t="shared" si="144"/>
        <v>40.083333333333336</v>
      </c>
      <c r="E587" s="2">
        <f t="shared" si="145"/>
        <v>59585.482747851398</v>
      </c>
      <c r="F587" s="2">
        <f t="shared" si="150"/>
        <v>870.05000000000007</v>
      </c>
      <c r="G587" s="2">
        <f t="shared" si="151"/>
        <v>148.96370686962848</v>
      </c>
      <c r="H587" s="2">
        <f t="shared" si="152"/>
        <v>721.08629313037159</v>
      </c>
      <c r="I587" s="2">
        <f t="shared" si="138"/>
        <v>58864.396454721027</v>
      </c>
      <c r="J587" s="2"/>
      <c r="K587" s="2">
        <f>K586*(1+$C$44*IF(ISERROR(VLOOKUP(C587/12,#REF!,1,FALSE)),0,1))</f>
        <v>259000</v>
      </c>
      <c r="L587" s="2">
        <f>L586*(1+$C$44*IF(ISERROR(VLOOKUP(C587/12,#REF!,1,FALSE)),0,1))</f>
        <v>857.11999999999989</v>
      </c>
      <c r="M587" s="2">
        <f t="shared" si="139"/>
        <v>-12.930000000000177</v>
      </c>
      <c r="N587" s="2">
        <f t="shared" si="140"/>
        <v>347.71462646370475</v>
      </c>
      <c r="O587" s="2">
        <f>IF(ISERROR(VLOOKUP(C587/12,#REF!,1,FALSE)),0,1)*SUM(N576:N587)*$C$66</f>
        <v>0</v>
      </c>
      <c r="P587" s="2">
        <f t="shared" si="141"/>
        <v>0</v>
      </c>
      <c r="Q587" s="2">
        <f t="shared" si="146"/>
        <v>-63757.32214531293</v>
      </c>
      <c r="R587" s="2">
        <f t="shared" si="142"/>
        <v>136378.28139996604</v>
      </c>
      <c r="S587" s="2">
        <f t="shared" si="147"/>
        <v>106378.28139996604</v>
      </c>
      <c r="T587" s="7">
        <f t="shared" si="143"/>
        <v>0.52655707104233995</v>
      </c>
      <c r="U587" s="7">
        <f t="shared" si="148"/>
        <v>3.8499804047129382E-2</v>
      </c>
    </row>
    <row r="588" spans="2:21" x14ac:dyDescent="0.3">
      <c r="B588" s="2" t="str">
        <f t="shared" si="137"/>
        <v/>
      </c>
      <c r="C588" s="4">
        <f t="shared" si="149"/>
        <v>482</v>
      </c>
      <c r="D588" s="40">
        <f t="shared" si="144"/>
        <v>40.166666666666664</v>
      </c>
      <c r="E588" s="2">
        <f t="shared" si="145"/>
        <v>58864.396454721027</v>
      </c>
      <c r="F588" s="2">
        <f t="shared" si="150"/>
        <v>870.05000000000007</v>
      </c>
      <c r="G588" s="2">
        <f t="shared" si="151"/>
        <v>147.16099113680255</v>
      </c>
      <c r="H588" s="2">
        <f t="shared" si="152"/>
        <v>722.88900886319755</v>
      </c>
      <c r="I588" s="2">
        <f t="shared" si="138"/>
        <v>58141.507445857831</v>
      </c>
      <c r="J588" s="2"/>
      <c r="K588" s="2">
        <f>K587*(1+$C$44*IF(ISERROR(VLOOKUP(C588/12,#REF!,1,FALSE)),0,1))</f>
        <v>259000</v>
      </c>
      <c r="L588" s="2">
        <f>L587*(1+$C$44*IF(ISERROR(VLOOKUP(C588/12,#REF!,1,FALSE)),0,1))</f>
        <v>857.11999999999989</v>
      </c>
      <c r="M588" s="2">
        <f t="shared" si="139"/>
        <v>-12.930000000000177</v>
      </c>
      <c r="N588" s="2">
        <f t="shared" si="140"/>
        <v>349.51734219653071</v>
      </c>
      <c r="O588" s="2">
        <f>IF(ISERROR(VLOOKUP(C588/12,#REF!,1,FALSE)),0,1)*SUM(N577:N588)*$C$66</f>
        <v>0</v>
      </c>
      <c r="P588" s="2">
        <f t="shared" si="141"/>
        <v>0</v>
      </c>
      <c r="Q588" s="2">
        <f t="shared" si="146"/>
        <v>-63823.383247100683</v>
      </c>
      <c r="R588" s="2">
        <f t="shared" si="142"/>
        <v>137035.10930704148</v>
      </c>
      <c r="S588" s="2">
        <f t="shared" si="147"/>
        <v>107035.10930704148</v>
      </c>
      <c r="T588" s="7">
        <f t="shared" si="143"/>
        <v>0.52909308612757333</v>
      </c>
      <c r="U588" s="7">
        <f t="shared" si="148"/>
        <v>3.8542634951650001E-2</v>
      </c>
    </row>
    <row r="589" spans="2:21" x14ac:dyDescent="0.3">
      <c r="B589" s="2" t="str">
        <f t="shared" si="137"/>
        <v/>
      </c>
      <c r="C589" s="4">
        <f t="shared" si="149"/>
        <v>483</v>
      </c>
      <c r="D589" s="40">
        <f t="shared" si="144"/>
        <v>40.25</v>
      </c>
      <c r="E589" s="2">
        <f t="shared" si="145"/>
        <v>58141.507445857831</v>
      </c>
      <c r="F589" s="2">
        <f t="shared" si="150"/>
        <v>870.05000000000007</v>
      </c>
      <c r="G589" s="2">
        <f t="shared" si="151"/>
        <v>145.35376861464457</v>
      </c>
      <c r="H589" s="2">
        <f t="shared" si="152"/>
        <v>724.69623138535553</v>
      </c>
      <c r="I589" s="2">
        <f t="shared" si="138"/>
        <v>57416.811214472473</v>
      </c>
      <c r="J589" s="2"/>
      <c r="K589" s="2">
        <f>K588*(1+$C$44*IF(ISERROR(VLOOKUP(C589/12,#REF!,1,FALSE)),0,1))</f>
        <v>259000</v>
      </c>
      <c r="L589" s="2">
        <f>L588*(1+$C$44*IF(ISERROR(VLOOKUP(C589/12,#REF!,1,FALSE)),0,1))</f>
        <v>857.11999999999989</v>
      </c>
      <c r="M589" s="2">
        <f t="shared" si="139"/>
        <v>-12.930000000000177</v>
      </c>
      <c r="N589" s="2">
        <f t="shared" si="140"/>
        <v>351.32456471868869</v>
      </c>
      <c r="O589" s="2">
        <f>IF(ISERROR(VLOOKUP(C589/12,#REF!,1,FALSE)),0,1)*SUM(N578:N589)*$C$66</f>
        <v>0</v>
      </c>
      <c r="P589" s="2">
        <f t="shared" si="141"/>
        <v>0</v>
      </c>
      <c r="Q589" s="2">
        <f t="shared" si="146"/>
        <v>-63889.499399806591</v>
      </c>
      <c r="R589" s="2">
        <f t="shared" si="142"/>
        <v>137693.68938572094</v>
      </c>
      <c r="S589" s="2">
        <f t="shared" si="147"/>
        <v>107693.68938572094</v>
      </c>
      <c r="T589" s="7">
        <f t="shared" si="143"/>
        <v>0.53163586635413485</v>
      </c>
      <c r="U589" s="7">
        <f t="shared" si="148"/>
        <v>3.8585025794424466E-2</v>
      </c>
    </row>
    <row r="590" spans="2:21" x14ac:dyDescent="0.3">
      <c r="B590" s="2" t="str">
        <f t="shared" si="137"/>
        <v/>
      </c>
      <c r="C590" s="4">
        <f t="shared" si="149"/>
        <v>484</v>
      </c>
      <c r="D590" s="40">
        <f t="shared" si="144"/>
        <v>40.333333333333336</v>
      </c>
      <c r="E590" s="2">
        <f t="shared" si="145"/>
        <v>57416.811214472473</v>
      </c>
      <c r="F590" s="2">
        <f t="shared" si="150"/>
        <v>870.05000000000007</v>
      </c>
      <c r="G590" s="2">
        <f t="shared" si="151"/>
        <v>143.54202803618116</v>
      </c>
      <c r="H590" s="2">
        <f t="shared" si="152"/>
        <v>726.50797196381893</v>
      </c>
      <c r="I590" s="2">
        <f t="shared" si="138"/>
        <v>56690.303242508657</v>
      </c>
      <c r="J590" s="2"/>
      <c r="K590" s="2">
        <f>K589*(1+$C$44*IF(ISERROR(VLOOKUP(C590/12,#REF!,1,FALSE)),0,1))</f>
        <v>259000</v>
      </c>
      <c r="L590" s="2">
        <f>L589*(1+$C$44*IF(ISERROR(VLOOKUP(C590/12,#REF!,1,FALSE)),0,1))</f>
        <v>857.11999999999989</v>
      </c>
      <c r="M590" s="2">
        <f t="shared" si="139"/>
        <v>-12.930000000000177</v>
      </c>
      <c r="N590" s="2">
        <f t="shared" si="140"/>
        <v>353.13630529715209</v>
      </c>
      <c r="O590" s="2">
        <f>IF(ISERROR(VLOOKUP(C590/12,#REF!,1,FALSE)),0,1)*SUM(N579:N590)*$C$66</f>
        <v>0</v>
      </c>
      <c r="P590" s="2">
        <f t="shared" si="141"/>
        <v>0</v>
      </c>
      <c r="Q590" s="2">
        <f t="shared" si="146"/>
        <v>-63955.670649306427</v>
      </c>
      <c r="R590" s="2">
        <f t="shared" si="142"/>
        <v>138354.02610818489</v>
      </c>
      <c r="S590" s="2">
        <f t="shared" si="147"/>
        <v>108354.02610818489</v>
      </c>
      <c r="T590" s="7">
        <f t="shared" si="143"/>
        <v>0.53418542898913079</v>
      </c>
      <c r="U590" s="7">
        <f t="shared" si="148"/>
        <v>3.8626981043877073E-2</v>
      </c>
    </row>
    <row r="591" spans="2:21" x14ac:dyDescent="0.3">
      <c r="B591" s="2" t="str">
        <f t="shared" si="137"/>
        <v/>
      </c>
      <c r="C591" s="4">
        <f t="shared" si="149"/>
        <v>485</v>
      </c>
      <c r="D591" s="40">
        <f t="shared" si="144"/>
        <v>40.416666666666664</v>
      </c>
      <c r="E591" s="2">
        <f t="shared" si="145"/>
        <v>56690.303242508657</v>
      </c>
      <c r="F591" s="2">
        <f t="shared" si="150"/>
        <v>870.05000000000007</v>
      </c>
      <c r="G591" s="2">
        <f t="shared" si="151"/>
        <v>141.72575810627163</v>
      </c>
      <c r="H591" s="2">
        <f t="shared" si="152"/>
        <v>728.32424189372841</v>
      </c>
      <c r="I591" s="2">
        <f t="shared" si="138"/>
        <v>55961.979000614927</v>
      </c>
      <c r="J591" s="2"/>
      <c r="K591" s="2">
        <f>K590*(1+$C$44*IF(ISERROR(VLOOKUP(C591/12,#REF!,1,FALSE)),0,1))</f>
        <v>259000</v>
      </c>
      <c r="L591" s="2">
        <f>L590*(1+$C$44*IF(ISERROR(VLOOKUP(C591/12,#REF!,1,FALSE)),0,1))</f>
        <v>857.11999999999989</v>
      </c>
      <c r="M591" s="2">
        <f t="shared" si="139"/>
        <v>-12.930000000000177</v>
      </c>
      <c r="N591" s="2">
        <f t="shared" si="140"/>
        <v>354.95257522706157</v>
      </c>
      <c r="O591" s="2">
        <f>IF(ISERROR(VLOOKUP(C591/12,#REF!,1,FALSE)),0,1)*SUM(N580:N591)*$C$66</f>
        <v>0</v>
      </c>
      <c r="P591" s="2">
        <f t="shared" si="141"/>
        <v>0</v>
      </c>
      <c r="Q591" s="2">
        <f t="shared" si="146"/>
        <v>-64021.897041514174</v>
      </c>
      <c r="R591" s="2">
        <f t="shared" si="142"/>
        <v>139016.12395787091</v>
      </c>
      <c r="S591" s="2">
        <f t="shared" si="147"/>
        <v>109016.12395787091</v>
      </c>
      <c r="T591" s="7">
        <f t="shared" si="143"/>
        <v>0.53674179134313094</v>
      </c>
      <c r="U591" s="7">
        <f t="shared" si="148"/>
        <v>3.8668505115073692E-2</v>
      </c>
    </row>
    <row r="592" spans="2:21" x14ac:dyDescent="0.3">
      <c r="B592" s="2" t="str">
        <f t="shared" si="137"/>
        <v/>
      </c>
      <c r="C592" s="4">
        <f t="shared" si="149"/>
        <v>486</v>
      </c>
      <c r="D592" s="40">
        <f t="shared" si="144"/>
        <v>40.5</v>
      </c>
      <c r="E592" s="2">
        <f t="shared" si="145"/>
        <v>55961.979000614927</v>
      </c>
      <c r="F592" s="2">
        <f t="shared" si="150"/>
        <v>870.05000000000007</v>
      </c>
      <c r="G592" s="2">
        <f t="shared" si="151"/>
        <v>139.90494750153729</v>
      </c>
      <c r="H592" s="2">
        <f t="shared" si="152"/>
        <v>730.14505249846275</v>
      </c>
      <c r="I592" s="2">
        <f t="shared" si="138"/>
        <v>55231.833948116466</v>
      </c>
      <c r="J592" s="2"/>
      <c r="K592" s="2">
        <f>K591*(1+$C$44*IF(ISERROR(VLOOKUP(C592/12,#REF!,1,FALSE)),0,1))</f>
        <v>259000</v>
      </c>
      <c r="L592" s="2">
        <f>L591*(1+$C$44*IF(ISERROR(VLOOKUP(C592/12,#REF!,1,FALSE)),0,1))</f>
        <v>857.11999999999989</v>
      </c>
      <c r="M592" s="2">
        <f t="shared" si="139"/>
        <v>-12.930000000000177</v>
      </c>
      <c r="N592" s="2">
        <f t="shared" si="140"/>
        <v>356.77338583179591</v>
      </c>
      <c r="O592" s="2">
        <f>IF(ISERROR(VLOOKUP(C592/12,#REF!,1,FALSE)),0,1)*SUM(N581:N592)*$C$66</f>
        <v>0</v>
      </c>
      <c r="P592" s="2">
        <f t="shared" si="141"/>
        <v>0</v>
      </c>
      <c r="Q592" s="2">
        <f t="shared" si="146"/>
        <v>-64088.178622382096</v>
      </c>
      <c r="R592" s="2">
        <f t="shared" si="142"/>
        <v>139679.98742950143</v>
      </c>
      <c r="S592" s="2">
        <f t="shared" si="147"/>
        <v>109679.98742950143</v>
      </c>
      <c r="T592" s="7">
        <f t="shared" si="143"/>
        <v>0.53930497077027584</v>
      </c>
      <c r="U592" s="7">
        <f t="shared" si="148"/>
        <v>3.8709602370477603E-2</v>
      </c>
    </row>
    <row r="593" spans="2:21" x14ac:dyDescent="0.3">
      <c r="B593" s="2" t="str">
        <f t="shared" si="137"/>
        <v/>
      </c>
      <c r="C593" s="4">
        <f t="shared" si="149"/>
        <v>487</v>
      </c>
      <c r="D593" s="40">
        <f t="shared" si="144"/>
        <v>40.583333333333336</v>
      </c>
      <c r="E593" s="2">
        <f t="shared" si="145"/>
        <v>55231.833948116466</v>
      </c>
      <c r="F593" s="2">
        <f t="shared" si="150"/>
        <v>870.05000000000007</v>
      </c>
      <c r="G593" s="2">
        <f t="shared" si="151"/>
        <v>138.07958487029114</v>
      </c>
      <c r="H593" s="2">
        <f t="shared" si="152"/>
        <v>731.97041512970895</v>
      </c>
      <c r="I593" s="2">
        <f t="shared" si="138"/>
        <v>54499.863532986754</v>
      </c>
      <c r="J593" s="2"/>
      <c r="K593" s="2">
        <f>K592*(1+$C$44*IF(ISERROR(VLOOKUP(C593/12,#REF!,1,FALSE)),0,1))</f>
        <v>259000</v>
      </c>
      <c r="L593" s="2">
        <f>L592*(1+$C$44*IF(ISERROR(VLOOKUP(C593/12,#REF!,1,FALSE)),0,1))</f>
        <v>857.11999999999989</v>
      </c>
      <c r="M593" s="2">
        <f t="shared" si="139"/>
        <v>-12.930000000000177</v>
      </c>
      <c r="N593" s="2">
        <f t="shared" si="140"/>
        <v>358.59874846304211</v>
      </c>
      <c r="O593" s="2">
        <f>IF(ISERROR(VLOOKUP(C593/12,#REF!,1,FALSE)),0,1)*SUM(N582:N593)*$C$66</f>
        <v>0</v>
      </c>
      <c r="P593" s="2">
        <f t="shared" si="141"/>
        <v>0</v>
      </c>
      <c r="Q593" s="2">
        <f t="shared" si="146"/>
        <v>-64154.515437900744</v>
      </c>
      <c r="R593" s="2">
        <f t="shared" si="142"/>
        <v>140345.62102911252</v>
      </c>
      <c r="S593" s="2">
        <f t="shared" si="147"/>
        <v>110345.62102911252</v>
      </c>
      <c r="T593" s="7">
        <f t="shared" si="143"/>
        <v>0.54187498466838813</v>
      </c>
      <c r="U593" s="7">
        <f t="shared" si="148"/>
        <v>3.8750277120693344E-2</v>
      </c>
    </row>
    <row r="594" spans="2:21" x14ac:dyDescent="0.3">
      <c r="B594" s="2" t="str">
        <f t="shared" si="137"/>
        <v/>
      </c>
      <c r="C594" s="4">
        <f t="shared" si="149"/>
        <v>488</v>
      </c>
      <c r="D594" s="40">
        <f t="shared" si="144"/>
        <v>40.666666666666664</v>
      </c>
      <c r="E594" s="2">
        <f t="shared" si="145"/>
        <v>54499.863532986754</v>
      </c>
      <c r="F594" s="2">
        <f t="shared" si="150"/>
        <v>870.05000000000007</v>
      </c>
      <c r="G594" s="2">
        <f t="shared" si="151"/>
        <v>136.24965883246688</v>
      </c>
      <c r="H594" s="2">
        <f t="shared" si="152"/>
        <v>733.80034116753313</v>
      </c>
      <c r="I594" s="2">
        <f t="shared" si="138"/>
        <v>53766.063191819223</v>
      </c>
      <c r="J594" s="2"/>
      <c r="K594" s="2">
        <f>K593*(1+$C$44*IF(ISERROR(VLOOKUP(C594/12,#REF!,1,FALSE)),0,1))</f>
        <v>259000</v>
      </c>
      <c r="L594" s="2">
        <f>L593*(1+$C$44*IF(ISERROR(VLOOKUP(C594/12,#REF!,1,FALSE)),0,1))</f>
        <v>857.11999999999989</v>
      </c>
      <c r="M594" s="2">
        <f t="shared" si="139"/>
        <v>-12.930000000000177</v>
      </c>
      <c r="N594" s="2">
        <f t="shared" si="140"/>
        <v>360.42867450086641</v>
      </c>
      <c r="O594" s="2">
        <f>IF(ISERROR(VLOOKUP(C594/12,#REF!,1,FALSE)),0,1)*SUM(N583:N594)*$C$66</f>
        <v>0</v>
      </c>
      <c r="P594" s="2">
        <f t="shared" si="141"/>
        <v>0</v>
      </c>
      <c r="Q594" s="2">
        <f t="shared" si="146"/>
        <v>-64220.907534098988</v>
      </c>
      <c r="R594" s="2">
        <f t="shared" si="142"/>
        <v>141013.02927408181</v>
      </c>
      <c r="S594" s="2">
        <f t="shared" si="147"/>
        <v>111013.02927408181</v>
      </c>
      <c r="T594" s="7">
        <f t="shared" si="143"/>
        <v>0.5444518504790804</v>
      </c>
      <c r="U594" s="7">
        <f t="shared" si="148"/>
        <v>3.8790533625198798E-2</v>
      </c>
    </row>
    <row r="595" spans="2:21" x14ac:dyDescent="0.3">
      <c r="B595" s="2" t="str">
        <f t="shared" si="137"/>
        <v/>
      </c>
      <c r="C595" s="4">
        <f t="shared" si="149"/>
        <v>489</v>
      </c>
      <c r="D595" s="40">
        <f t="shared" si="144"/>
        <v>40.75</v>
      </c>
      <c r="E595" s="2">
        <f t="shared" si="145"/>
        <v>53766.063191819223</v>
      </c>
      <c r="F595" s="2">
        <f t="shared" si="150"/>
        <v>870.05000000000007</v>
      </c>
      <c r="G595" s="2">
        <f t="shared" si="151"/>
        <v>134.41515797954807</v>
      </c>
      <c r="H595" s="2">
        <f t="shared" si="152"/>
        <v>735.63484202045197</v>
      </c>
      <c r="I595" s="2">
        <f t="shared" si="138"/>
        <v>53030.428349798771</v>
      </c>
      <c r="J595" s="2"/>
      <c r="K595" s="2">
        <f>K594*(1+$C$44*IF(ISERROR(VLOOKUP(C595/12,#REF!,1,FALSE)),0,1))</f>
        <v>259000</v>
      </c>
      <c r="L595" s="2">
        <f>L594*(1+$C$44*IF(ISERROR(VLOOKUP(C595/12,#REF!,1,FALSE)),0,1))</f>
        <v>857.11999999999989</v>
      </c>
      <c r="M595" s="2">
        <f t="shared" si="139"/>
        <v>-12.930000000000177</v>
      </c>
      <c r="N595" s="2">
        <f t="shared" si="140"/>
        <v>362.26317535378513</v>
      </c>
      <c r="O595" s="2">
        <f>IF(ISERROR(VLOOKUP(C595/12,#REF!,1,FALSE)),0,1)*SUM(N584:N595)*$C$66</f>
        <v>0</v>
      </c>
      <c r="P595" s="2">
        <f t="shared" si="141"/>
        <v>0</v>
      </c>
      <c r="Q595" s="2">
        <f t="shared" si="146"/>
        <v>-64287.354957044066</v>
      </c>
      <c r="R595" s="2">
        <f t="shared" si="142"/>
        <v>141682.21669315716</v>
      </c>
      <c r="S595" s="2">
        <f t="shared" si="147"/>
        <v>111682.21669315716</v>
      </c>
      <c r="T595" s="7">
        <f t="shared" si="143"/>
        <v>0.54703558568786548</v>
      </c>
      <c r="U595" s="7">
        <f t="shared" si="148"/>
        <v>3.8830376093062391E-2</v>
      </c>
    </row>
    <row r="596" spans="2:21" x14ac:dyDescent="0.3">
      <c r="B596" s="2" t="str">
        <f t="shared" si="137"/>
        <v/>
      </c>
      <c r="C596" s="4">
        <f t="shared" si="149"/>
        <v>490</v>
      </c>
      <c r="D596" s="40">
        <f t="shared" si="144"/>
        <v>40.833333333333336</v>
      </c>
      <c r="E596" s="2">
        <f t="shared" si="145"/>
        <v>53030.428349798771</v>
      </c>
      <c r="F596" s="2">
        <f t="shared" si="150"/>
        <v>870.05000000000007</v>
      </c>
      <c r="G596" s="2">
        <f t="shared" si="151"/>
        <v>132.57607087449693</v>
      </c>
      <c r="H596" s="2">
        <f t="shared" si="152"/>
        <v>737.4739291255031</v>
      </c>
      <c r="I596" s="2">
        <f t="shared" si="138"/>
        <v>52292.954420673268</v>
      </c>
      <c r="J596" s="2"/>
      <c r="K596" s="2">
        <f>K595*(1+$C$44*IF(ISERROR(VLOOKUP(C596/12,#REF!,1,FALSE)),0,1))</f>
        <v>259000</v>
      </c>
      <c r="L596" s="2">
        <f>L595*(1+$C$44*IF(ISERROR(VLOOKUP(C596/12,#REF!,1,FALSE)),0,1))</f>
        <v>857.11999999999989</v>
      </c>
      <c r="M596" s="2">
        <f t="shared" si="139"/>
        <v>-12.930000000000177</v>
      </c>
      <c r="N596" s="2">
        <f t="shared" si="140"/>
        <v>364.10226245883626</v>
      </c>
      <c r="O596" s="2">
        <f>IF(ISERROR(VLOOKUP(C596/12,#REF!,1,FALSE)),0,1)*SUM(N585:N596)*$C$66</f>
        <v>0</v>
      </c>
      <c r="P596" s="2">
        <f t="shared" si="141"/>
        <v>0</v>
      </c>
      <c r="Q596" s="2">
        <f t="shared" si="146"/>
        <v>-64353.857752841599</v>
      </c>
      <c r="R596" s="2">
        <f t="shared" si="142"/>
        <v>142353.18782648514</v>
      </c>
      <c r="S596" s="2">
        <f t="shared" si="147"/>
        <v>112353.18782648514</v>
      </c>
      <c r="T596" s="7">
        <f t="shared" si="143"/>
        <v>0.54962620782426697</v>
      </c>
      <c r="U596" s="7">
        <f t="shared" si="148"/>
        <v>3.8869808683652973E-2</v>
      </c>
    </row>
    <row r="597" spans="2:21" x14ac:dyDescent="0.3">
      <c r="B597" s="2" t="str">
        <f t="shared" si="137"/>
        <v/>
      </c>
      <c r="C597" s="4">
        <f t="shared" si="149"/>
        <v>491</v>
      </c>
      <c r="D597" s="40">
        <f t="shared" si="144"/>
        <v>40.916666666666664</v>
      </c>
      <c r="E597" s="2">
        <f t="shared" si="145"/>
        <v>52292.954420673268</v>
      </c>
      <c r="F597" s="2">
        <f t="shared" si="150"/>
        <v>870.05000000000007</v>
      </c>
      <c r="G597" s="2">
        <f t="shared" si="151"/>
        <v>130.73238605168316</v>
      </c>
      <c r="H597" s="2">
        <f t="shared" si="152"/>
        <v>739.31761394831688</v>
      </c>
      <c r="I597" s="2">
        <f t="shared" si="138"/>
        <v>51553.63680672495</v>
      </c>
      <c r="J597" s="2"/>
      <c r="K597" s="2">
        <f>K596*(1+$C$44*IF(ISERROR(VLOOKUP(C597/12,#REF!,1,FALSE)),0,1))</f>
        <v>259000</v>
      </c>
      <c r="L597" s="2">
        <f>L596*(1+$C$44*IF(ISERROR(VLOOKUP(C597/12,#REF!,1,FALSE)),0,1))</f>
        <v>857.11999999999989</v>
      </c>
      <c r="M597" s="2">
        <f t="shared" si="139"/>
        <v>-12.930000000000177</v>
      </c>
      <c r="N597" s="2">
        <f t="shared" si="140"/>
        <v>365.94594728165004</v>
      </c>
      <c r="O597" s="2">
        <f>IF(ISERROR(VLOOKUP(C597/12,#REF!,1,FALSE)),0,1)*SUM(N586:N597)*$C$66</f>
        <v>0</v>
      </c>
      <c r="P597" s="2">
        <f t="shared" si="141"/>
        <v>0</v>
      </c>
      <c r="Q597" s="2">
        <f t="shared" si="146"/>
        <v>-64420.415967635628</v>
      </c>
      <c r="R597" s="2">
        <f t="shared" si="142"/>
        <v>143025.94722563942</v>
      </c>
      <c r="S597" s="2">
        <f t="shared" si="147"/>
        <v>113025.94722563942</v>
      </c>
      <c r="T597" s="7">
        <f t="shared" si="143"/>
        <v>0.5522237344619283</v>
      </c>
      <c r="U597" s="7">
        <f t="shared" si="148"/>
        <v>3.8908835507333261E-2</v>
      </c>
    </row>
    <row r="598" spans="2:21" x14ac:dyDescent="0.3">
      <c r="B598" s="2" t="str">
        <f t="shared" si="137"/>
        <v/>
      </c>
      <c r="C598" s="4">
        <f t="shared" si="149"/>
        <v>492</v>
      </c>
      <c r="D598" s="40">
        <f t="shared" si="144"/>
        <v>41</v>
      </c>
      <c r="E598" s="2">
        <f t="shared" si="145"/>
        <v>51553.63680672495</v>
      </c>
      <c r="F598" s="2">
        <f t="shared" si="150"/>
        <v>870.05000000000007</v>
      </c>
      <c r="G598" s="2">
        <f t="shared" si="151"/>
        <v>128.88409201681236</v>
      </c>
      <c r="H598" s="2">
        <f t="shared" si="152"/>
        <v>741.16590798318771</v>
      </c>
      <c r="I598" s="2">
        <f t="shared" si="138"/>
        <v>50812.470898741762</v>
      </c>
      <c r="J598" s="2"/>
      <c r="K598" s="2">
        <f>K597*(1+$C$44*IF(ISERROR(VLOOKUP(C598/12,#REF!,1,FALSE)),0,1))</f>
        <v>259000</v>
      </c>
      <c r="L598" s="2">
        <f>L597*(1+$C$44*IF(ISERROR(VLOOKUP(C598/12,#REF!,1,FALSE)),0,1))</f>
        <v>857.11999999999989</v>
      </c>
      <c r="M598" s="2">
        <f t="shared" si="139"/>
        <v>-12.930000000000177</v>
      </c>
      <c r="N598" s="2">
        <f t="shared" si="140"/>
        <v>367.79424131652087</v>
      </c>
      <c r="O598" s="2">
        <f>IF(ISERROR(VLOOKUP(C598/12,#REF!,1,FALSE)),0,1)*SUM(N587:N598)*$C$66</f>
        <v>0</v>
      </c>
      <c r="P598" s="2">
        <f t="shared" si="141"/>
        <v>0</v>
      </c>
      <c r="Q598" s="2">
        <f t="shared" si="146"/>
        <v>-64487.029647608651</v>
      </c>
      <c r="R598" s="2">
        <f t="shared" si="142"/>
        <v>143700.49945364959</v>
      </c>
      <c r="S598" s="2">
        <f t="shared" si="147"/>
        <v>113700.49945364959</v>
      </c>
      <c r="T598" s="7">
        <f t="shared" si="143"/>
        <v>0.55482818321872429</v>
      </c>
      <c r="U598" s="7">
        <f t="shared" si="148"/>
        <v>3.8947460626145292E-2</v>
      </c>
    </row>
    <row r="599" spans="2:21" x14ac:dyDescent="0.3">
      <c r="B599" s="2" t="str">
        <f t="shared" si="137"/>
        <v/>
      </c>
      <c r="C599" s="4">
        <f t="shared" si="149"/>
        <v>493</v>
      </c>
      <c r="D599" s="40">
        <f t="shared" si="144"/>
        <v>41.083333333333336</v>
      </c>
      <c r="E599" s="2">
        <f t="shared" si="145"/>
        <v>50812.470898741762</v>
      </c>
      <c r="F599" s="2">
        <f t="shared" si="150"/>
        <v>870.05000000000007</v>
      </c>
      <c r="G599" s="2">
        <f t="shared" si="151"/>
        <v>127.0311772468544</v>
      </c>
      <c r="H599" s="2">
        <f t="shared" si="152"/>
        <v>743.01882275314563</v>
      </c>
      <c r="I599" s="2">
        <f t="shared" si="138"/>
        <v>50069.452075988615</v>
      </c>
      <c r="J599" s="2"/>
      <c r="K599" s="2">
        <f>K598*(1+$C$44*IF(ISERROR(VLOOKUP(C599/12,#REF!,1,FALSE)),0,1))</f>
        <v>259000</v>
      </c>
      <c r="L599" s="2">
        <f>L598*(1+$C$44*IF(ISERROR(VLOOKUP(C599/12,#REF!,1,FALSE)),0,1))</f>
        <v>857.11999999999989</v>
      </c>
      <c r="M599" s="2">
        <f t="shared" si="139"/>
        <v>-12.930000000000177</v>
      </c>
      <c r="N599" s="2">
        <f t="shared" si="140"/>
        <v>369.64715608647879</v>
      </c>
      <c r="O599" s="2">
        <f>IF(ISERROR(VLOOKUP(C599/12,#REF!,1,FALSE)),0,1)*SUM(N588:N599)*$C$66</f>
        <v>0</v>
      </c>
      <c r="P599" s="2">
        <f t="shared" si="141"/>
        <v>0</v>
      </c>
      <c r="Q599" s="2">
        <f t="shared" si="146"/>
        <v>-64553.698838981654</v>
      </c>
      <c r="R599" s="2">
        <f t="shared" si="142"/>
        <v>144376.84908502974</v>
      </c>
      <c r="S599" s="2">
        <f t="shared" si="147"/>
        <v>114376.84908502974</v>
      </c>
      <c r="T599" s="7">
        <f t="shared" si="143"/>
        <v>0.55743957175687153</v>
      </c>
      <c r="U599" s="7">
        <f t="shared" si="148"/>
        <v>3.8985688054483658E-2</v>
      </c>
    </row>
    <row r="600" spans="2:21" x14ac:dyDescent="0.3">
      <c r="B600" s="2" t="str">
        <f t="shared" si="137"/>
        <v/>
      </c>
      <c r="C600" s="4">
        <f t="shared" si="149"/>
        <v>494</v>
      </c>
      <c r="D600" s="40">
        <f t="shared" si="144"/>
        <v>41.166666666666664</v>
      </c>
      <c r="E600" s="2">
        <f t="shared" si="145"/>
        <v>50069.452075988615</v>
      </c>
      <c r="F600" s="2">
        <f t="shared" si="150"/>
        <v>870.05000000000007</v>
      </c>
      <c r="G600" s="2">
        <f t="shared" si="151"/>
        <v>125.17363018997152</v>
      </c>
      <c r="H600" s="2">
        <f t="shared" si="152"/>
        <v>744.87636981002856</v>
      </c>
      <c r="I600" s="2">
        <f t="shared" si="138"/>
        <v>49324.575706178584</v>
      </c>
      <c r="J600" s="2"/>
      <c r="K600" s="2">
        <f>K599*(1+$C$44*IF(ISERROR(VLOOKUP(C600/12,#REF!,1,FALSE)),0,1))</f>
        <v>259000</v>
      </c>
      <c r="L600" s="2">
        <f>L599*(1+$C$44*IF(ISERROR(VLOOKUP(C600/12,#REF!,1,FALSE)),0,1))</f>
        <v>857.11999999999989</v>
      </c>
      <c r="M600" s="2">
        <f t="shared" si="139"/>
        <v>-12.930000000000177</v>
      </c>
      <c r="N600" s="2">
        <f t="shared" si="140"/>
        <v>371.50470314336172</v>
      </c>
      <c r="O600" s="2">
        <f>IF(ISERROR(VLOOKUP(C600/12,#REF!,1,FALSE)),0,1)*SUM(N589:N600)*$C$66</f>
        <v>0</v>
      </c>
      <c r="P600" s="2">
        <f t="shared" si="141"/>
        <v>0</v>
      </c>
      <c r="Q600" s="2">
        <f t="shared" si="146"/>
        <v>-64620.423588014135</v>
      </c>
      <c r="R600" s="2">
        <f t="shared" si="142"/>
        <v>145055.00070580727</v>
      </c>
      <c r="S600" s="2">
        <f t="shared" si="147"/>
        <v>115055.00070580727</v>
      </c>
      <c r="T600" s="7">
        <f t="shared" si="143"/>
        <v>0.56005791778303959</v>
      </c>
      <c r="U600" s="7">
        <f t="shared" si="148"/>
        <v>3.9023521759756985E-2</v>
      </c>
    </row>
    <row r="601" spans="2:21" x14ac:dyDescent="0.3">
      <c r="B601" s="2" t="str">
        <f t="shared" si="137"/>
        <v/>
      </c>
      <c r="C601" s="4">
        <f t="shared" si="149"/>
        <v>495</v>
      </c>
      <c r="D601" s="40">
        <f t="shared" si="144"/>
        <v>41.25</v>
      </c>
      <c r="E601" s="2">
        <f t="shared" si="145"/>
        <v>49324.575706178584</v>
      </c>
      <c r="F601" s="2">
        <f t="shared" si="150"/>
        <v>870.05000000000007</v>
      </c>
      <c r="G601" s="2">
        <f t="shared" si="151"/>
        <v>123.31143926544645</v>
      </c>
      <c r="H601" s="2">
        <f t="shared" si="152"/>
        <v>746.73856073455363</v>
      </c>
      <c r="I601" s="2">
        <f t="shared" si="138"/>
        <v>48577.837145444028</v>
      </c>
      <c r="J601" s="2"/>
      <c r="K601" s="2">
        <f>K600*(1+$C$44*IF(ISERROR(VLOOKUP(C601/12,#REF!,1,FALSE)),0,1))</f>
        <v>259000</v>
      </c>
      <c r="L601" s="2">
        <f>L600*(1+$C$44*IF(ISERROR(VLOOKUP(C601/12,#REF!,1,FALSE)),0,1))</f>
        <v>857.11999999999989</v>
      </c>
      <c r="M601" s="2">
        <f t="shared" si="139"/>
        <v>-12.930000000000177</v>
      </c>
      <c r="N601" s="2">
        <f t="shared" si="140"/>
        <v>373.36689406788679</v>
      </c>
      <c r="O601" s="2">
        <f>IF(ISERROR(VLOOKUP(C601/12,#REF!,1,FALSE)),0,1)*SUM(N590:N601)*$C$66</f>
        <v>0</v>
      </c>
      <c r="P601" s="2">
        <f t="shared" si="141"/>
        <v>0</v>
      </c>
      <c r="Q601" s="2">
        <f t="shared" si="146"/>
        <v>-64687.20394100414</v>
      </c>
      <c r="R601" s="2">
        <f t="shared" si="142"/>
        <v>145734.95891355182</v>
      </c>
      <c r="S601" s="2">
        <f t="shared" si="147"/>
        <v>115734.95891355182</v>
      </c>
      <c r="T601" s="7">
        <f t="shared" si="143"/>
        <v>0.56268323904846262</v>
      </c>
      <c r="U601" s="7">
        <f t="shared" si="148"/>
        <v>3.9060965663039848E-2</v>
      </c>
    </row>
    <row r="602" spans="2:21" x14ac:dyDescent="0.3">
      <c r="B602" s="2" t="str">
        <f t="shared" si="137"/>
        <v/>
      </c>
      <c r="C602" s="4">
        <f t="shared" si="149"/>
        <v>496</v>
      </c>
      <c r="D602" s="40">
        <f t="shared" si="144"/>
        <v>41.333333333333336</v>
      </c>
      <c r="E602" s="2">
        <f t="shared" si="145"/>
        <v>48577.837145444028</v>
      </c>
      <c r="F602" s="2">
        <f t="shared" si="150"/>
        <v>870.05000000000007</v>
      </c>
      <c r="G602" s="2">
        <f t="shared" si="151"/>
        <v>121.44459286361007</v>
      </c>
      <c r="H602" s="2">
        <f t="shared" si="152"/>
        <v>748.60540713639</v>
      </c>
      <c r="I602" s="2">
        <f t="shared" si="138"/>
        <v>47829.231738307637</v>
      </c>
      <c r="J602" s="2"/>
      <c r="K602" s="2">
        <f>K601*(1+$C$44*IF(ISERROR(VLOOKUP(C602/12,#REF!,1,FALSE)),0,1))</f>
        <v>259000</v>
      </c>
      <c r="L602" s="2">
        <f>L601*(1+$C$44*IF(ISERROR(VLOOKUP(C602/12,#REF!,1,FALSE)),0,1))</f>
        <v>857.11999999999989</v>
      </c>
      <c r="M602" s="2">
        <f t="shared" si="139"/>
        <v>-12.930000000000177</v>
      </c>
      <c r="N602" s="2">
        <f t="shared" si="140"/>
        <v>375.23374046972316</v>
      </c>
      <c r="O602" s="2">
        <f>IF(ISERROR(VLOOKUP(C602/12,#REF!,1,FALSE)),0,1)*SUM(N591:N602)*$C$66</f>
        <v>0</v>
      </c>
      <c r="P602" s="2">
        <f t="shared" si="141"/>
        <v>0</v>
      </c>
      <c r="Q602" s="2">
        <f t="shared" si="146"/>
        <v>-64754.039944288306</v>
      </c>
      <c r="R602" s="2">
        <f t="shared" si="142"/>
        <v>146416.72831740405</v>
      </c>
      <c r="S602" s="2">
        <f t="shared" si="147"/>
        <v>116416.72831740405</v>
      </c>
      <c r="T602" s="7">
        <f t="shared" si="143"/>
        <v>0.56531555334905037</v>
      </c>
      <c r="U602" s="7">
        <f t="shared" si="148"/>
        <v>3.9098023639712931E-2</v>
      </c>
    </row>
    <row r="603" spans="2:21" x14ac:dyDescent="0.3">
      <c r="B603" s="2" t="str">
        <f t="shared" si="137"/>
        <v/>
      </c>
      <c r="C603" s="4">
        <f t="shared" si="149"/>
        <v>497</v>
      </c>
      <c r="D603" s="40">
        <f t="shared" si="144"/>
        <v>41.416666666666664</v>
      </c>
      <c r="E603" s="2">
        <f t="shared" si="145"/>
        <v>47829.231738307637</v>
      </c>
      <c r="F603" s="2">
        <f t="shared" si="150"/>
        <v>870.05000000000007</v>
      </c>
      <c r="G603" s="2">
        <f t="shared" si="151"/>
        <v>119.57307934576909</v>
      </c>
      <c r="H603" s="2">
        <f t="shared" si="152"/>
        <v>750.47692065423098</v>
      </c>
      <c r="I603" s="2">
        <f t="shared" si="138"/>
        <v>47078.754817653404</v>
      </c>
      <c r="J603" s="2"/>
      <c r="K603" s="2">
        <f>K602*(1+$C$44*IF(ISERROR(VLOOKUP(C603/12,#REF!,1,FALSE)),0,1))</f>
        <v>259000</v>
      </c>
      <c r="L603" s="2">
        <f>L602*(1+$C$44*IF(ISERROR(VLOOKUP(C603/12,#REF!,1,FALSE)),0,1))</f>
        <v>857.11999999999989</v>
      </c>
      <c r="M603" s="2">
        <f t="shared" si="139"/>
        <v>-12.930000000000177</v>
      </c>
      <c r="N603" s="2">
        <f t="shared" si="140"/>
        <v>377.10525398756414</v>
      </c>
      <c r="O603" s="2">
        <f>IF(ISERROR(VLOOKUP(C603/12,#REF!,1,FALSE)),0,1)*SUM(N592:N603)*$C$66</f>
        <v>0</v>
      </c>
      <c r="P603" s="2">
        <f t="shared" si="141"/>
        <v>0</v>
      </c>
      <c r="Q603" s="2">
        <f t="shared" si="146"/>
        <v>-64820.931644241871</v>
      </c>
      <c r="R603" s="2">
        <f t="shared" si="142"/>
        <v>147100.3135381047</v>
      </c>
      <c r="S603" s="2">
        <f t="shared" si="147"/>
        <v>117100.3135381047</v>
      </c>
      <c r="T603" s="7">
        <f t="shared" si="143"/>
        <v>0.56795487852550075</v>
      </c>
      <c r="U603" s="7">
        <f t="shared" si="148"/>
        <v>3.9134699520094296E-2</v>
      </c>
    </row>
    <row r="604" spans="2:21" x14ac:dyDescent="0.3">
      <c r="B604" s="2" t="str">
        <f t="shared" si="137"/>
        <v/>
      </c>
      <c r="C604" s="4">
        <f t="shared" si="149"/>
        <v>498</v>
      </c>
      <c r="D604" s="40">
        <f t="shared" si="144"/>
        <v>41.5</v>
      </c>
      <c r="E604" s="2">
        <f t="shared" si="145"/>
        <v>47078.754817653404</v>
      </c>
      <c r="F604" s="2">
        <f t="shared" si="150"/>
        <v>870.05000000000007</v>
      </c>
      <c r="G604" s="2">
        <f t="shared" si="151"/>
        <v>117.6968870441335</v>
      </c>
      <c r="H604" s="2">
        <f t="shared" si="152"/>
        <v>752.35311295586655</v>
      </c>
      <c r="I604" s="2">
        <f t="shared" si="138"/>
        <v>46326.401704697535</v>
      </c>
      <c r="J604" s="2"/>
      <c r="K604" s="2">
        <f>K603*(1+$C$44*IF(ISERROR(VLOOKUP(C604/12,#REF!,1,FALSE)),0,1))</f>
        <v>259000</v>
      </c>
      <c r="L604" s="2">
        <f>L603*(1+$C$44*IF(ISERROR(VLOOKUP(C604/12,#REF!,1,FALSE)),0,1))</f>
        <v>857.11999999999989</v>
      </c>
      <c r="M604" s="2">
        <f t="shared" si="139"/>
        <v>-12.930000000000177</v>
      </c>
      <c r="N604" s="2">
        <f t="shared" si="140"/>
        <v>378.98144628919971</v>
      </c>
      <c r="O604" s="2">
        <f>IF(ISERROR(VLOOKUP(C604/12,#REF!,1,FALSE)),0,1)*SUM(N593:N604)*$C$66</f>
        <v>0</v>
      </c>
      <c r="P604" s="2">
        <f t="shared" si="141"/>
        <v>0</v>
      </c>
      <c r="Q604" s="2">
        <f t="shared" si="146"/>
        <v>-64887.879087278736</v>
      </c>
      <c r="R604" s="2">
        <f t="shared" si="142"/>
        <v>147785.71920802374</v>
      </c>
      <c r="S604" s="2">
        <f t="shared" si="147"/>
        <v>117785.71920802374</v>
      </c>
      <c r="T604" s="7">
        <f t="shared" si="143"/>
        <v>0.5706012324634121</v>
      </c>
      <c r="U604" s="7">
        <f t="shared" si="148"/>
        <v>3.9170997090058668E-2</v>
      </c>
    </row>
    <row r="605" spans="2:21" x14ac:dyDescent="0.3">
      <c r="B605" s="2" t="str">
        <f t="shared" si="137"/>
        <v/>
      </c>
      <c r="C605" s="4">
        <f t="shared" si="149"/>
        <v>499</v>
      </c>
      <c r="D605" s="40">
        <f t="shared" si="144"/>
        <v>41.583333333333336</v>
      </c>
      <c r="E605" s="2">
        <f t="shared" si="145"/>
        <v>46326.401704697535</v>
      </c>
      <c r="F605" s="2">
        <f t="shared" si="150"/>
        <v>870.05000000000007</v>
      </c>
      <c r="G605" s="2">
        <f t="shared" si="151"/>
        <v>115.81600426174384</v>
      </c>
      <c r="H605" s="2">
        <f t="shared" si="152"/>
        <v>754.23399573825623</v>
      </c>
      <c r="I605" s="2">
        <f t="shared" si="138"/>
        <v>45572.167708959278</v>
      </c>
      <c r="J605" s="2"/>
      <c r="K605" s="2">
        <f>K604*(1+$C$44*IF(ISERROR(VLOOKUP(C605/12,#REF!,1,FALSE)),0,1))</f>
        <v>259000</v>
      </c>
      <c r="L605" s="2">
        <f>L604*(1+$C$44*IF(ISERROR(VLOOKUP(C605/12,#REF!,1,FALSE)),0,1))</f>
        <v>857.11999999999989</v>
      </c>
      <c r="M605" s="2">
        <f t="shared" si="139"/>
        <v>-12.930000000000177</v>
      </c>
      <c r="N605" s="2">
        <f t="shared" si="140"/>
        <v>380.86232907158939</v>
      </c>
      <c r="O605" s="2">
        <f>IF(ISERROR(VLOOKUP(C605/12,#REF!,1,FALSE)),0,1)*SUM(N594:N605)*$C$66</f>
        <v>0</v>
      </c>
      <c r="P605" s="2">
        <f t="shared" si="141"/>
        <v>0</v>
      </c>
      <c r="Q605" s="2">
        <f t="shared" si="146"/>
        <v>-64954.882319851466</v>
      </c>
      <c r="R605" s="2">
        <f t="shared" si="142"/>
        <v>148472.94997118926</v>
      </c>
      <c r="S605" s="2">
        <f t="shared" si="147"/>
        <v>118472.94997118926</v>
      </c>
      <c r="T605" s="7">
        <f t="shared" si="143"/>
        <v>0.57325463309339486</v>
      </c>
      <c r="U605" s="7">
        <f t="shared" si="148"/>
        <v>3.9206920091648279E-2</v>
      </c>
    </row>
    <row r="606" spans="2:21" x14ac:dyDescent="0.3">
      <c r="B606" s="2" t="str">
        <f t="shared" si="137"/>
        <v/>
      </c>
      <c r="C606" s="4">
        <f t="shared" si="149"/>
        <v>500</v>
      </c>
      <c r="D606" s="40">
        <f t="shared" si="144"/>
        <v>41.666666666666664</v>
      </c>
      <c r="E606" s="2">
        <f t="shared" si="145"/>
        <v>45572.167708959278</v>
      </c>
      <c r="F606" s="2">
        <f t="shared" si="150"/>
        <v>870.05000000000007</v>
      </c>
      <c r="G606" s="2">
        <f t="shared" si="151"/>
        <v>113.93041927239818</v>
      </c>
      <c r="H606" s="2">
        <f t="shared" si="152"/>
        <v>756.11958072760194</v>
      </c>
      <c r="I606" s="2">
        <f t="shared" si="138"/>
        <v>44816.048128231676</v>
      </c>
      <c r="J606" s="2"/>
      <c r="K606" s="2">
        <f>K605*(1+$C$44*IF(ISERROR(VLOOKUP(C606/12,#REF!,1,FALSE)),0,1))</f>
        <v>259000</v>
      </c>
      <c r="L606" s="2">
        <f>L605*(1+$C$44*IF(ISERROR(VLOOKUP(C606/12,#REF!,1,FALSE)),0,1))</f>
        <v>857.11999999999989</v>
      </c>
      <c r="M606" s="2">
        <f t="shared" si="139"/>
        <v>-12.930000000000177</v>
      </c>
      <c r="N606" s="2">
        <f t="shared" si="140"/>
        <v>382.74791406093499</v>
      </c>
      <c r="O606" s="2">
        <f>IF(ISERROR(VLOOKUP(C606/12,#REF!,1,FALSE)),0,1)*SUM(N595:N606)*$C$66</f>
        <v>0</v>
      </c>
      <c r="P606" s="2">
        <f t="shared" si="141"/>
        <v>0</v>
      </c>
      <c r="Q606" s="2">
        <f t="shared" si="146"/>
        <v>-65021.941388451334</v>
      </c>
      <c r="R606" s="2">
        <f t="shared" si="142"/>
        <v>149162.01048331702</v>
      </c>
      <c r="S606" s="2">
        <f t="shared" si="147"/>
        <v>119162.01048331702</v>
      </c>
      <c r="T606" s="7">
        <f t="shared" si="143"/>
        <v>0.57591509839118538</v>
      </c>
      <c r="U606" s="7">
        <f t="shared" si="148"/>
        <v>3.9242472223673275E-2</v>
      </c>
    </row>
    <row r="607" spans="2:21" x14ac:dyDescent="0.3">
      <c r="B607" s="2" t="str">
        <f t="shared" si="137"/>
        <v/>
      </c>
      <c r="C607" s="4">
        <f t="shared" si="149"/>
        <v>501</v>
      </c>
      <c r="D607" s="40">
        <f t="shared" si="144"/>
        <v>41.75</v>
      </c>
      <c r="E607" s="2">
        <f t="shared" si="145"/>
        <v>44816.048128231676</v>
      </c>
      <c r="F607" s="2">
        <f t="shared" si="150"/>
        <v>870.05000000000007</v>
      </c>
      <c r="G607" s="2">
        <f t="shared" si="151"/>
        <v>112.04012032057919</v>
      </c>
      <c r="H607" s="2">
        <f t="shared" si="152"/>
        <v>758.00987967942092</v>
      </c>
      <c r="I607" s="2">
        <f t="shared" si="138"/>
        <v>44058.038248552257</v>
      </c>
      <c r="J607" s="2"/>
      <c r="K607" s="2">
        <f>K606*(1+$C$44*IF(ISERROR(VLOOKUP(C607/12,#REF!,1,FALSE)),0,1))</f>
        <v>259000</v>
      </c>
      <c r="L607" s="2">
        <f>L606*(1+$C$44*IF(ISERROR(VLOOKUP(C607/12,#REF!,1,FALSE)),0,1))</f>
        <v>857.11999999999989</v>
      </c>
      <c r="M607" s="2">
        <f t="shared" si="139"/>
        <v>-12.930000000000177</v>
      </c>
      <c r="N607" s="2">
        <f t="shared" si="140"/>
        <v>384.63821301275408</v>
      </c>
      <c r="O607" s="2">
        <f>IF(ISERROR(VLOOKUP(C607/12,#REF!,1,FALSE)),0,1)*SUM(N596:N607)*$C$66</f>
        <v>0</v>
      </c>
      <c r="P607" s="2">
        <f t="shared" si="141"/>
        <v>0</v>
      </c>
      <c r="Q607" s="2">
        <f t="shared" si="146"/>
        <v>-65089.056339608374</v>
      </c>
      <c r="R607" s="2">
        <f t="shared" si="142"/>
        <v>149852.90541183937</v>
      </c>
      <c r="S607" s="2">
        <f t="shared" si="147"/>
        <v>119852.90541183937</v>
      </c>
      <c r="T607" s="7">
        <f t="shared" si="143"/>
        <v>0.57858264637775814</v>
      </c>
      <c r="U607" s="7">
        <f t="shared" si="148"/>
        <v>3.9277657142302358E-2</v>
      </c>
    </row>
    <row r="608" spans="2:21" x14ac:dyDescent="0.3">
      <c r="B608" s="2" t="str">
        <f t="shared" si="137"/>
        <v/>
      </c>
      <c r="C608" s="4">
        <f t="shared" si="149"/>
        <v>502</v>
      </c>
      <c r="D608" s="40">
        <f t="shared" si="144"/>
        <v>41.833333333333336</v>
      </c>
      <c r="E608" s="2">
        <f t="shared" si="145"/>
        <v>44058.038248552257</v>
      </c>
      <c r="F608" s="2">
        <f t="shared" si="150"/>
        <v>870.05000000000007</v>
      </c>
      <c r="G608" s="2">
        <f t="shared" si="151"/>
        <v>110.14509562138063</v>
      </c>
      <c r="H608" s="2">
        <f t="shared" si="152"/>
        <v>759.90490437861945</v>
      </c>
      <c r="I608" s="2">
        <f t="shared" si="138"/>
        <v>43298.133344173635</v>
      </c>
      <c r="J608" s="2"/>
      <c r="K608" s="2">
        <f>K607*(1+$C$44*IF(ISERROR(VLOOKUP(C608/12,#REF!,1,FALSE)),0,1))</f>
        <v>259000</v>
      </c>
      <c r="L608" s="2">
        <f>L607*(1+$C$44*IF(ISERROR(VLOOKUP(C608/12,#REF!,1,FALSE)),0,1))</f>
        <v>857.11999999999989</v>
      </c>
      <c r="M608" s="2">
        <f t="shared" si="139"/>
        <v>-12.930000000000177</v>
      </c>
      <c r="N608" s="2">
        <f t="shared" si="140"/>
        <v>386.53323771195261</v>
      </c>
      <c r="O608" s="2">
        <f>IF(ISERROR(VLOOKUP(C608/12,#REF!,1,FALSE)),0,1)*SUM(N597:N608)*$C$66</f>
        <v>0</v>
      </c>
      <c r="P608" s="2">
        <f t="shared" si="141"/>
        <v>0</v>
      </c>
      <c r="Q608" s="2">
        <f t="shared" si="146"/>
        <v>-65156.227219891378</v>
      </c>
      <c r="R608" s="2">
        <f t="shared" si="142"/>
        <v>150545.63943593498</v>
      </c>
      <c r="S608" s="2">
        <f t="shared" si="147"/>
        <v>120545.63943593498</v>
      </c>
      <c r="T608" s="7">
        <f t="shared" si="143"/>
        <v>0.58125729511944002</v>
      </c>
      <c r="U608" s="7">
        <f t="shared" si="148"/>
        <v>3.9312478461644096E-2</v>
      </c>
    </row>
    <row r="609" spans="2:21" x14ac:dyDescent="0.3">
      <c r="B609" s="2" t="str">
        <f t="shared" si="137"/>
        <v/>
      </c>
      <c r="C609" s="4">
        <f t="shared" si="149"/>
        <v>503</v>
      </c>
      <c r="D609" s="40">
        <f t="shared" si="144"/>
        <v>41.916666666666664</v>
      </c>
      <c r="E609" s="2">
        <f t="shared" si="145"/>
        <v>43298.133344173635</v>
      </c>
      <c r="F609" s="2">
        <f t="shared" si="150"/>
        <v>870.05000000000007</v>
      </c>
      <c r="G609" s="2">
        <f t="shared" si="151"/>
        <v>108.24533336043409</v>
      </c>
      <c r="H609" s="2">
        <f t="shared" si="152"/>
        <v>761.80466663956599</v>
      </c>
      <c r="I609" s="2">
        <f t="shared" si="138"/>
        <v>42536.328677534068</v>
      </c>
      <c r="J609" s="2"/>
      <c r="K609" s="2">
        <f>K608*(1+$C$44*IF(ISERROR(VLOOKUP(C609/12,#REF!,1,FALSE)),0,1))</f>
        <v>259000</v>
      </c>
      <c r="L609" s="2">
        <f>L608*(1+$C$44*IF(ISERROR(VLOOKUP(C609/12,#REF!,1,FALSE)),0,1))</f>
        <v>857.11999999999989</v>
      </c>
      <c r="M609" s="2">
        <f t="shared" si="139"/>
        <v>-12.930000000000177</v>
      </c>
      <c r="N609" s="2">
        <f t="shared" si="140"/>
        <v>388.43299997289915</v>
      </c>
      <c r="O609" s="2">
        <f>IF(ISERROR(VLOOKUP(C609/12,#REF!,1,FALSE)),0,1)*SUM(N598:N609)*$C$66</f>
        <v>0</v>
      </c>
      <c r="P609" s="2">
        <f t="shared" si="141"/>
        <v>0</v>
      </c>
      <c r="Q609" s="2">
        <f t="shared" si="146"/>
        <v>-65223.454075907946</v>
      </c>
      <c r="R609" s="2">
        <f t="shared" si="142"/>
        <v>151240.21724655799</v>
      </c>
      <c r="S609" s="2">
        <f t="shared" si="147"/>
        <v>121240.21724655799</v>
      </c>
      <c r="T609" s="7">
        <f t="shared" si="143"/>
        <v>0.58393906272802309</v>
      </c>
      <c r="U609" s="7">
        <f t="shared" si="148"/>
        <v>3.9346939754319354E-2</v>
      </c>
    </row>
    <row r="610" spans="2:21" x14ac:dyDescent="0.3">
      <c r="B610" s="2" t="str">
        <f t="shared" si="137"/>
        <v/>
      </c>
      <c r="C610" s="4">
        <f t="shared" si="149"/>
        <v>504</v>
      </c>
      <c r="D610" s="40">
        <f t="shared" si="144"/>
        <v>42</v>
      </c>
      <c r="E610" s="2">
        <f t="shared" si="145"/>
        <v>42536.328677534068</v>
      </c>
      <c r="F610" s="2">
        <f t="shared" si="150"/>
        <v>870.05000000000007</v>
      </c>
      <c r="G610" s="2">
        <f t="shared" si="151"/>
        <v>106.34082169383517</v>
      </c>
      <c r="H610" s="2">
        <f t="shared" si="152"/>
        <v>763.70917830616486</v>
      </c>
      <c r="I610" s="2">
        <f t="shared" si="138"/>
        <v>41772.619499227905</v>
      </c>
      <c r="J610" s="2"/>
      <c r="K610" s="2">
        <f>K609*(1+$C$44*IF(ISERROR(VLOOKUP(C610/12,#REF!,1,FALSE)),0,1))</f>
        <v>259000</v>
      </c>
      <c r="L610" s="2">
        <f>L609*(1+$C$44*IF(ISERROR(VLOOKUP(C610/12,#REF!,1,FALSE)),0,1))</f>
        <v>857.11999999999989</v>
      </c>
      <c r="M610" s="2">
        <f t="shared" si="139"/>
        <v>-12.930000000000177</v>
      </c>
      <c r="N610" s="2">
        <f t="shared" si="140"/>
        <v>390.33751163949802</v>
      </c>
      <c r="O610" s="2">
        <f>IF(ISERROR(VLOOKUP(C610/12,#REF!,1,FALSE)),0,1)*SUM(N599:N610)*$C$66</f>
        <v>0</v>
      </c>
      <c r="P610" s="2">
        <f t="shared" si="141"/>
        <v>0</v>
      </c>
      <c r="Q610" s="2">
        <f t="shared" si="146"/>
        <v>-65290.736954304528</v>
      </c>
      <c r="R610" s="2">
        <f t="shared" si="142"/>
        <v>151936.64354646756</v>
      </c>
      <c r="S610" s="2">
        <f t="shared" si="147"/>
        <v>121936.64354646756</v>
      </c>
      <c r="T610" s="7">
        <f t="shared" si="143"/>
        <v>0.58662796736087863</v>
      </c>
      <c r="U610" s="7">
        <f t="shared" si="148"/>
        <v>3.9381044552023292E-2</v>
      </c>
    </row>
    <row r="611" spans="2:21" x14ac:dyDescent="0.3">
      <c r="B611" s="2" t="str">
        <f t="shared" si="137"/>
        <v/>
      </c>
      <c r="C611" s="4">
        <f t="shared" si="149"/>
        <v>505</v>
      </c>
      <c r="D611" s="40">
        <f t="shared" si="144"/>
        <v>42.083333333333336</v>
      </c>
      <c r="E611" s="2">
        <f t="shared" si="145"/>
        <v>41772.619499227905</v>
      </c>
      <c r="F611" s="2">
        <f t="shared" si="150"/>
        <v>870.05000000000007</v>
      </c>
      <c r="G611" s="2">
        <f t="shared" si="151"/>
        <v>104.43154874806976</v>
      </c>
      <c r="H611" s="2">
        <f t="shared" si="152"/>
        <v>765.61845125193031</v>
      </c>
      <c r="I611" s="2">
        <f t="shared" si="138"/>
        <v>41007.001047975973</v>
      </c>
      <c r="J611" s="2"/>
      <c r="K611" s="2">
        <f>K610*(1+$C$44*IF(ISERROR(VLOOKUP(C611/12,#REF!,1,FALSE)),0,1))</f>
        <v>259000</v>
      </c>
      <c r="L611" s="2">
        <f>L610*(1+$C$44*IF(ISERROR(VLOOKUP(C611/12,#REF!,1,FALSE)),0,1))</f>
        <v>857.11999999999989</v>
      </c>
      <c r="M611" s="2">
        <f t="shared" si="139"/>
        <v>-12.930000000000177</v>
      </c>
      <c r="N611" s="2">
        <f t="shared" si="140"/>
        <v>392.24678458526347</v>
      </c>
      <c r="O611" s="2">
        <f>IF(ISERROR(VLOOKUP(C611/12,#REF!,1,FALSE)),0,1)*SUM(N600:N611)*$C$66</f>
        <v>0</v>
      </c>
      <c r="P611" s="2">
        <f t="shared" si="141"/>
        <v>0</v>
      </c>
      <c r="Q611" s="2">
        <f t="shared" si="146"/>
        <v>-65358.075901766446</v>
      </c>
      <c r="R611" s="2">
        <f t="shared" si="142"/>
        <v>152634.92305025758</v>
      </c>
      <c r="S611" s="2">
        <f t="shared" si="147"/>
        <v>122634.92305025758</v>
      </c>
      <c r="T611" s="7">
        <f t="shared" si="143"/>
        <v>0.58932402722107169</v>
      </c>
      <c r="U611" s="7">
        <f t="shared" si="148"/>
        <v>3.941479634608136E-2</v>
      </c>
    </row>
    <row r="612" spans="2:21" x14ac:dyDescent="0.3">
      <c r="B612" s="2" t="str">
        <f t="shared" si="137"/>
        <v/>
      </c>
      <c r="C612" s="4">
        <f t="shared" si="149"/>
        <v>506</v>
      </c>
      <c r="D612" s="40">
        <f t="shared" si="144"/>
        <v>42.166666666666664</v>
      </c>
      <c r="E612" s="2">
        <f t="shared" si="145"/>
        <v>41007.001047975973</v>
      </c>
      <c r="F612" s="2">
        <f t="shared" si="150"/>
        <v>870.05000000000007</v>
      </c>
      <c r="G612" s="2">
        <f t="shared" si="151"/>
        <v>102.51750261993993</v>
      </c>
      <c r="H612" s="2">
        <f t="shared" si="152"/>
        <v>767.53249738006014</v>
      </c>
      <c r="I612" s="2">
        <f t="shared" si="138"/>
        <v>40239.468550595913</v>
      </c>
      <c r="J612" s="2"/>
      <c r="K612" s="2">
        <f>K611*(1+$C$44*IF(ISERROR(VLOOKUP(C612/12,#REF!,1,FALSE)),0,1))</f>
        <v>259000</v>
      </c>
      <c r="L612" s="2">
        <f>L611*(1+$C$44*IF(ISERROR(VLOOKUP(C612/12,#REF!,1,FALSE)),0,1))</f>
        <v>857.11999999999989</v>
      </c>
      <c r="M612" s="2">
        <f t="shared" si="139"/>
        <v>-12.930000000000177</v>
      </c>
      <c r="N612" s="2">
        <f t="shared" si="140"/>
        <v>394.1608307133933</v>
      </c>
      <c r="O612" s="2">
        <f>IF(ISERROR(VLOOKUP(C612/12,#REF!,1,FALSE)),0,1)*SUM(N601:N612)*$C$66</f>
        <v>0</v>
      </c>
      <c r="P612" s="2">
        <f t="shared" si="141"/>
        <v>0</v>
      </c>
      <c r="Q612" s="2">
        <f t="shared" si="146"/>
        <v>-65425.470965017914</v>
      </c>
      <c r="R612" s="2">
        <f t="shared" si="142"/>
        <v>153335.06048438617</v>
      </c>
      <c r="S612" s="2">
        <f t="shared" si="147"/>
        <v>123335.06048438617</v>
      </c>
      <c r="T612" s="7">
        <f t="shared" si="143"/>
        <v>0.59202726055747557</v>
      </c>
      <c r="U612" s="7">
        <f t="shared" si="148"/>
        <v>3.94481985879922E-2</v>
      </c>
    </row>
    <row r="613" spans="2:21" x14ac:dyDescent="0.3">
      <c r="B613" s="2" t="str">
        <f t="shared" si="137"/>
        <v/>
      </c>
      <c r="C613" s="4">
        <f t="shared" si="149"/>
        <v>507</v>
      </c>
      <c r="D613" s="40">
        <f t="shared" si="144"/>
        <v>42.25</v>
      </c>
      <c r="E613" s="2">
        <f t="shared" si="145"/>
        <v>40239.468550595913</v>
      </c>
      <c r="F613" s="2">
        <f t="shared" si="150"/>
        <v>870.05000000000007</v>
      </c>
      <c r="G613" s="2">
        <f t="shared" si="151"/>
        <v>100.59867137648978</v>
      </c>
      <c r="H613" s="2">
        <f t="shared" si="152"/>
        <v>769.45132862351034</v>
      </c>
      <c r="I613" s="2">
        <f t="shared" si="138"/>
        <v>39470.017221972405</v>
      </c>
      <c r="J613" s="2"/>
      <c r="K613" s="2">
        <f>K612*(1+$C$44*IF(ISERROR(VLOOKUP(C613/12,#REF!,1,FALSE)),0,1))</f>
        <v>259000</v>
      </c>
      <c r="L613" s="2">
        <f>L612*(1+$C$44*IF(ISERROR(VLOOKUP(C613/12,#REF!,1,FALSE)),0,1))</f>
        <v>857.11999999999989</v>
      </c>
      <c r="M613" s="2">
        <f t="shared" si="139"/>
        <v>-12.930000000000177</v>
      </c>
      <c r="N613" s="2">
        <f t="shared" si="140"/>
        <v>396.07966195684349</v>
      </c>
      <c r="O613" s="2">
        <f>IF(ISERROR(VLOOKUP(C613/12,#REF!,1,FALSE)),0,1)*SUM(N602:N613)*$C$66</f>
        <v>0</v>
      </c>
      <c r="P613" s="2">
        <f t="shared" si="141"/>
        <v>0</v>
      </c>
      <c r="Q613" s="2">
        <f t="shared" si="146"/>
        <v>-65492.922190822086</v>
      </c>
      <c r="R613" s="2">
        <f t="shared" si="142"/>
        <v>154037.06058720552</v>
      </c>
      <c r="S613" s="2">
        <f t="shared" si="147"/>
        <v>124037.06058720552</v>
      </c>
      <c r="T613" s="7">
        <f t="shared" si="143"/>
        <v>0.59473768566488616</v>
      </c>
      <c r="U613" s="7">
        <f t="shared" si="148"/>
        <v>3.9481254689966772E-2</v>
      </c>
    </row>
    <row r="614" spans="2:21" x14ac:dyDescent="0.3">
      <c r="B614" s="2" t="str">
        <f t="shared" si="137"/>
        <v/>
      </c>
      <c r="C614" s="4">
        <f t="shared" si="149"/>
        <v>508</v>
      </c>
      <c r="D614" s="40">
        <f t="shared" si="144"/>
        <v>42.333333333333336</v>
      </c>
      <c r="E614" s="2">
        <f t="shared" si="145"/>
        <v>39470.017221972405</v>
      </c>
      <c r="F614" s="2">
        <f t="shared" si="150"/>
        <v>870.05000000000007</v>
      </c>
      <c r="G614" s="2">
        <f t="shared" si="151"/>
        <v>98.67504305493101</v>
      </c>
      <c r="H614" s="2">
        <f t="shared" si="152"/>
        <v>771.37495694506902</v>
      </c>
      <c r="I614" s="2">
        <f t="shared" si="138"/>
        <v>38698.642265027338</v>
      </c>
      <c r="J614" s="2"/>
      <c r="K614" s="2">
        <f>K613*(1+$C$44*IF(ISERROR(VLOOKUP(C614/12,#REF!,1,FALSE)),0,1))</f>
        <v>259000</v>
      </c>
      <c r="L614" s="2">
        <f>L613*(1+$C$44*IF(ISERROR(VLOOKUP(C614/12,#REF!,1,FALSE)),0,1))</f>
        <v>857.11999999999989</v>
      </c>
      <c r="M614" s="2">
        <f t="shared" si="139"/>
        <v>-12.930000000000177</v>
      </c>
      <c r="N614" s="2">
        <f t="shared" si="140"/>
        <v>398.00329027840218</v>
      </c>
      <c r="O614" s="2">
        <f>IF(ISERROR(VLOOKUP(C614/12,#REF!,1,FALSE)),0,1)*SUM(N603:N614)*$C$66</f>
        <v>0</v>
      </c>
      <c r="P614" s="2">
        <f t="shared" si="141"/>
        <v>0</v>
      </c>
      <c r="Q614" s="2">
        <f t="shared" si="146"/>
        <v>-65560.429625981094</v>
      </c>
      <c r="R614" s="2">
        <f t="shared" si="142"/>
        <v>154740.92810899159</v>
      </c>
      <c r="S614" s="2">
        <f t="shared" si="147"/>
        <v>124740.92810899159</v>
      </c>
      <c r="T614" s="7">
        <f t="shared" si="143"/>
        <v>0.59745532088413744</v>
      </c>
      <c r="U614" s="7">
        <f t="shared" si="148"/>
        <v>3.9513968025454371E-2</v>
      </c>
    </row>
    <row r="615" spans="2:21" x14ac:dyDescent="0.3">
      <c r="B615" s="2" t="str">
        <f t="shared" si="137"/>
        <v/>
      </c>
      <c r="C615" s="4">
        <f t="shared" si="149"/>
        <v>509</v>
      </c>
      <c r="D615" s="40">
        <f t="shared" si="144"/>
        <v>42.416666666666664</v>
      </c>
      <c r="E615" s="2">
        <f t="shared" si="145"/>
        <v>38698.642265027338</v>
      </c>
      <c r="F615" s="2">
        <f t="shared" si="150"/>
        <v>870.05000000000007</v>
      </c>
      <c r="G615" s="2">
        <f t="shared" si="151"/>
        <v>96.746605662568342</v>
      </c>
      <c r="H615" s="2">
        <f t="shared" si="152"/>
        <v>773.30339433743177</v>
      </c>
      <c r="I615" s="2">
        <f t="shared" si="138"/>
        <v>37925.338870689906</v>
      </c>
      <c r="J615" s="2"/>
      <c r="K615" s="2">
        <f>K614*(1+$C$44*IF(ISERROR(VLOOKUP(C615/12,#REF!,1,FALSE)),0,1))</f>
        <v>259000</v>
      </c>
      <c r="L615" s="2">
        <f>L614*(1+$C$44*IF(ISERROR(VLOOKUP(C615/12,#REF!,1,FALSE)),0,1))</f>
        <v>857.11999999999989</v>
      </c>
      <c r="M615" s="2">
        <f t="shared" si="139"/>
        <v>-12.930000000000177</v>
      </c>
      <c r="N615" s="2">
        <f t="shared" si="140"/>
        <v>399.93172767076493</v>
      </c>
      <c r="O615" s="2">
        <f>IF(ISERROR(VLOOKUP(C615/12,#REF!,1,FALSE)),0,1)*SUM(N604:N615)*$C$66</f>
        <v>0</v>
      </c>
      <c r="P615" s="2">
        <f t="shared" si="141"/>
        <v>0</v>
      </c>
      <c r="Q615" s="2">
        <f t="shared" si="146"/>
        <v>-65627.993317336062</v>
      </c>
      <c r="R615" s="2">
        <f t="shared" si="142"/>
        <v>155446.66781197401</v>
      </c>
      <c r="S615" s="2">
        <f t="shared" si="147"/>
        <v>125446.66781197401</v>
      </c>
      <c r="T615" s="7">
        <f t="shared" si="143"/>
        <v>0.60018018460221623</v>
      </c>
      <c r="U615" s="7">
        <f t="shared" si="148"/>
        <v>3.9546341929663775E-2</v>
      </c>
    </row>
    <row r="616" spans="2:21" x14ac:dyDescent="0.3">
      <c r="B616" s="2" t="str">
        <f t="shared" si="137"/>
        <v/>
      </c>
      <c r="C616" s="4">
        <f t="shared" si="149"/>
        <v>510</v>
      </c>
      <c r="D616" s="40">
        <f t="shared" si="144"/>
        <v>42.5</v>
      </c>
      <c r="E616" s="2">
        <f t="shared" si="145"/>
        <v>37925.338870689906</v>
      </c>
      <c r="F616" s="2">
        <f t="shared" si="150"/>
        <v>870.05000000000007</v>
      </c>
      <c r="G616" s="2">
        <f t="shared" si="151"/>
        <v>94.813347176724747</v>
      </c>
      <c r="H616" s="2">
        <f t="shared" si="152"/>
        <v>775.23665282327534</v>
      </c>
      <c r="I616" s="2">
        <f t="shared" si="138"/>
        <v>37150.102217866632</v>
      </c>
      <c r="J616" s="2"/>
      <c r="K616" s="2">
        <f>K615*(1+$C$44*IF(ISERROR(VLOOKUP(C616/12,#REF!,1,FALSE)),0,1))</f>
        <v>259000</v>
      </c>
      <c r="L616" s="2">
        <f>L615*(1+$C$44*IF(ISERROR(VLOOKUP(C616/12,#REF!,1,FALSE)),0,1))</f>
        <v>857.11999999999989</v>
      </c>
      <c r="M616" s="2">
        <f t="shared" si="139"/>
        <v>-12.930000000000177</v>
      </c>
      <c r="N616" s="2">
        <f t="shared" si="140"/>
        <v>401.8649861566085</v>
      </c>
      <c r="O616" s="2">
        <f>IF(ISERROR(VLOOKUP(C616/12,#REF!,1,FALSE)),0,1)*SUM(N605:N616)*$C$66</f>
        <v>0</v>
      </c>
      <c r="P616" s="2">
        <f t="shared" si="141"/>
        <v>0</v>
      </c>
      <c r="Q616" s="2">
        <f t="shared" si="146"/>
        <v>-65695.613311767156</v>
      </c>
      <c r="R616" s="2">
        <f t="shared" si="142"/>
        <v>156154.2844703662</v>
      </c>
      <c r="S616" s="2">
        <f t="shared" si="147"/>
        <v>126154.2844703662</v>
      </c>
      <c r="T616" s="7">
        <f t="shared" si="143"/>
        <v>0.6029122952523791</v>
      </c>
      <c r="U616" s="7">
        <f t="shared" si="148"/>
        <v>3.957837970007505E-2</v>
      </c>
    </row>
    <row r="617" spans="2:21" x14ac:dyDescent="0.3">
      <c r="B617" s="2" t="str">
        <f t="shared" si="137"/>
        <v/>
      </c>
      <c r="C617" s="4">
        <f t="shared" si="149"/>
        <v>511</v>
      </c>
      <c r="D617" s="40">
        <f t="shared" si="144"/>
        <v>42.583333333333336</v>
      </c>
      <c r="E617" s="2">
        <f t="shared" si="145"/>
        <v>37150.102217866632</v>
      </c>
      <c r="F617" s="2">
        <f t="shared" si="150"/>
        <v>870.05000000000007</v>
      </c>
      <c r="G617" s="2">
        <f t="shared" si="151"/>
        <v>92.875255544666572</v>
      </c>
      <c r="H617" s="2">
        <f t="shared" si="152"/>
        <v>777.17474445533344</v>
      </c>
      <c r="I617" s="2">
        <f t="shared" si="138"/>
        <v>36372.927473411299</v>
      </c>
      <c r="J617" s="2"/>
      <c r="K617" s="2">
        <f>K616*(1+$C$44*IF(ISERROR(VLOOKUP(C617/12,#REF!,1,FALSE)),0,1))</f>
        <v>259000</v>
      </c>
      <c r="L617" s="2">
        <f>L616*(1+$C$44*IF(ISERROR(VLOOKUP(C617/12,#REF!,1,FALSE)),0,1))</f>
        <v>857.11999999999989</v>
      </c>
      <c r="M617" s="2">
        <f t="shared" si="139"/>
        <v>-12.930000000000177</v>
      </c>
      <c r="N617" s="2">
        <f t="shared" si="140"/>
        <v>403.80307778866671</v>
      </c>
      <c r="O617" s="2">
        <f>IF(ISERROR(VLOOKUP(C617/12,#REF!,1,FALSE)),0,1)*SUM(N606:N617)*$C$66</f>
        <v>0</v>
      </c>
      <c r="P617" s="2">
        <f t="shared" si="141"/>
        <v>0</v>
      </c>
      <c r="Q617" s="2">
        <f t="shared" si="146"/>
        <v>-65763.289656193621</v>
      </c>
      <c r="R617" s="2">
        <f t="shared" si="142"/>
        <v>156863.78287039505</v>
      </c>
      <c r="S617" s="2">
        <f t="shared" si="147"/>
        <v>126863.78287039505</v>
      </c>
      <c r="T617" s="7">
        <f t="shared" si="143"/>
        <v>0.60565167131426656</v>
      </c>
      <c r="U617" s="7">
        <f t="shared" si="148"/>
        <v>3.9610084596943151E-2</v>
      </c>
    </row>
    <row r="618" spans="2:21" x14ac:dyDescent="0.3">
      <c r="B618" s="2" t="str">
        <f t="shared" si="137"/>
        <v/>
      </c>
      <c r="C618" s="4">
        <f t="shared" si="149"/>
        <v>512</v>
      </c>
      <c r="D618" s="40">
        <f t="shared" si="144"/>
        <v>42.666666666666664</v>
      </c>
      <c r="E618" s="2">
        <f t="shared" si="145"/>
        <v>36372.927473411299</v>
      </c>
      <c r="F618" s="2">
        <f t="shared" si="150"/>
        <v>870.05000000000007</v>
      </c>
      <c r="G618" s="2">
        <f t="shared" si="151"/>
        <v>90.932318683528251</v>
      </c>
      <c r="H618" s="2">
        <f t="shared" si="152"/>
        <v>779.11768131647182</v>
      </c>
      <c r="I618" s="2">
        <f t="shared" si="138"/>
        <v>35593.809792094828</v>
      </c>
      <c r="J618" s="2"/>
      <c r="K618" s="2">
        <f>K617*(1+$C$44*IF(ISERROR(VLOOKUP(C618/12,#REF!,1,FALSE)),0,1))</f>
        <v>259000</v>
      </c>
      <c r="L618" s="2">
        <f>L617*(1+$C$44*IF(ISERROR(VLOOKUP(C618/12,#REF!,1,FALSE)),0,1))</f>
        <v>857.11999999999989</v>
      </c>
      <c r="M618" s="2">
        <f t="shared" si="139"/>
        <v>-12.930000000000177</v>
      </c>
      <c r="N618" s="2">
        <f t="shared" si="140"/>
        <v>405.74601464980498</v>
      </c>
      <c r="O618" s="2">
        <f>IF(ISERROR(VLOOKUP(C618/12,#REF!,1,FALSE)),0,1)*SUM(N607:N618)*$C$66</f>
        <v>0</v>
      </c>
      <c r="P618" s="2">
        <f t="shared" si="141"/>
        <v>0</v>
      </c>
      <c r="Q618" s="2">
        <f t="shared" si="146"/>
        <v>-65831.022397573775</v>
      </c>
      <c r="R618" s="2">
        <f t="shared" si="142"/>
        <v>157575.16781033139</v>
      </c>
      <c r="S618" s="2">
        <f t="shared" si="147"/>
        <v>127575.16781033139</v>
      </c>
      <c r="T618" s="7">
        <f t="shared" si="143"/>
        <v>0.60839833131402077</v>
      </c>
      <c r="U618" s="7">
        <f t="shared" si="148"/>
        <v>3.9641459843793303E-2</v>
      </c>
    </row>
    <row r="619" spans="2:21" x14ac:dyDescent="0.3">
      <c r="B619" s="2" t="str">
        <f t="shared" ref="B619:B682" si="153">IF(AND(I619&lt;1,I618&gt;1),"x","")</f>
        <v/>
      </c>
      <c r="C619" s="4">
        <f t="shared" si="149"/>
        <v>513</v>
      </c>
      <c r="D619" s="40">
        <f t="shared" si="144"/>
        <v>42.75</v>
      </c>
      <c r="E619" s="2">
        <f t="shared" si="145"/>
        <v>35593.809792094828</v>
      </c>
      <c r="F619" s="2">
        <f t="shared" si="150"/>
        <v>870.05000000000007</v>
      </c>
      <c r="G619" s="2">
        <f t="shared" si="151"/>
        <v>88.984524480237056</v>
      </c>
      <c r="H619" s="2">
        <f t="shared" si="152"/>
        <v>781.06547551976303</v>
      </c>
      <c r="I619" s="2">
        <f t="shared" ref="I619:I682" si="154">E619-H619</f>
        <v>34812.744316575066</v>
      </c>
      <c r="J619" s="2"/>
      <c r="K619" s="2">
        <f>K618*(1+$C$44*IF(ISERROR(VLOOKUP(C619/12,#REF!,1,FALSE)),0,1))</f>
        <v>259000</v>
      </c>
      <c r="L619" s="2">
        <f>L618*(1+$C$44*IF(ISERROR(VLOOKUP(C619/12,#REF!,1,FALSE)),0,1))</f>
        <v>857.11999999999989</v>
      </c>
      <c r="M619" s="2">
        <f t="shared" ref="M619:M682" si="155">L619-F619</f>
        <v>-12.930000000000177</v>
      </c>
      <c r="N619" s="2">
        <f t="shared" ref="N619:N682" si="156">L619-G619-$C$79/12</f>
        <v>407.69380885309619</v>
      </c>
      <c r="O619" s="2">
        <f>IF(ISERROR(VLOOKUP(C619/12,#REF!,1,FALSE)),0,1)*SUM(N608:N619)*$C$66</f>
        <v>0</v>
      </c>
      <c r="P619" s="2">
        <f t="shared" ref="P619:P682" si="157">IF(D619=$C$95,K619-$C$7+$C$7*$C$78*D619,0)*$C$66</f>
        <v>0</v>
      </c>
      <c r="Q619" s="2">
        <f t="shared" si="146"/>
        <v>-65898.81158290508</v>
      </c>
      <c r="R619" s="2">
        <f t="shared" ref="R619:R682" si="158">Q619+K619-I619</f>
        <v>158288.44410051988</v>
      </c>
      <c r="S619" s="2">
        <f t="shared" si="147"/>
        <v>128288.44410051988</v>
      </c>
      <c r="T619" s="7">
        <f t="shared" ref="T619:T682" si="159">R619/K619</f>
        <v>0.61115229382440106</v>
      </c>
      <c r="U619" s="7">
        <f t="shared" si="148"/>
        <v>3.9672508627910164E-2</v>
      </c>
    </row>
    <row r="620" spans="2:21" x14ac:dyDescent="0.3">
      <c r="B620" s="2" t="str">
        <f t="shared" si="153"/>
        <v/>
      </c>
      <c r="C620" s="4">
        <f t="shared" si="149"/>
        <v>514</v>
      </c>
      <c r="D620" s="40">
        <f t="shared" ref="D620:D683" si="160">C620/12</f>
        <v>42.833333333333336</v>
      </c>
      <c r="E620" s="2">
        <f t="shared" ref="E620:E683" si="161">I619</f>
        <v>34812.744316575066</v>
      </c>
      <c r="F620" s="2">
        <f t="shared" si="150"/>
        <v>870.05000000000007</v>
      </c>
      <c r="G620" s="2">
        <f t="shared" si="151"/>
        <v>87.031860791437666</v>
      </c>
      <c r="H620" s="2">
        <f t="shared" si="152"/>
        <v>783.01813920856239</v>
      </c>
      <c r="I620" s="2">
        <f t="shared" si="154"/>
        <v>34029.726177366501</v>
      </c>
      <c r="J620" s="2"/>
      <c r="K620" s="2">
        <f>K619*(1+$C$44*IF(ISERROR(VLOOKUP(C620/12,#REF!,1,FALSE)),0,1))</f>
        <v>259000</v>
      </c>
      <c r="L620" s="2">
        <f>L619*(1+$C$44*IF(ISERROR(VLOOKUP(C620/12,#REF!,1,FALSE)),0,1))</f>
        <v>857.11999999999989</v>
      </c>
      <c r="M620" s="2">
        <f t="shared" si="155"/>
        <v>-12.930000000000177</v>
      </c>
      <c r="N620" s="2">
        <f t="shared" si="156"/>
        <v>409.64647254189555</v>
      </c>
      <c r="O620" s="2">
        <f>IF(ISERROR(VLOOKUP(C620/12,#REF!,1,FALSE)),0,1)*SUM(N609:N620)*$C$66</f>
        <v>0</v>
      </c>
      <c r="P620" s="2">
        <f t="shared" si="157"/>
        <v>0</v>
      </c>
      <c r="Q620" s="2">
        <f t="shared" ref="Q620:Q683" si="162">M620-O620-P620+Q619*(1+$C$46/12)</f>
        <v>-65966.657259224157</v>
      </c>
      <c r="R620" s="2">
        <f t="shared" si="158"/>
        <v>159003.61656340933</v>
      </c>
      <c r="S620" s="2">
        <f t="shared" ref="S620:S683" si="163">R620-$C$33</f>
        <v>129003.61656340933</v>
      </c>
      <c r="T620" s="7">
        <f t="shared" si="159"/>
        <v>0.61391357746490094</v>
      </c>
      <c r="U620" s="7">
        <f t="shared" ref="U620:U683" si="164">IF(R620&lt;0,"n.a.",((R620/$C$33)^(1/D620))-1)</f>
        <v>3.9703234100817664E-2</v>
      </c>
    </row>
    <row r="621" spans="2:21" x14ac:dyDescent="0.3">
      <c r="B621" s="2" t="str">
        <f t="shared" si="153"/>
        <v/>
      </c>
      <c r="C621" s="4">
        <f t="shared" ref="C621:C684" si="165">C620+1</f>
        <v>515</v>
      </c>
      <c r="D621" s="40">
        <f t="shared" si="160"/>
        <v>42.916666666666664</v>
      </c>
      <c r="E621" s="2">
        <f t="shared" si="161"/>
        <v>34029.726177366501</v>
      </c>
      <c r="F621" s="2">
        <f t="shared" ref="F621:F684" si="166">F620</f>
        <v>870.05000000000007</v>
      </c>
      <c r="G621" s="2">
        <f t="shared" ref="G621:G684" si="167">E621*$C$30/12</f>
        <v>85.074315443416253</v>
      </c>
      <c r="H621" s="2">
        <f t="shared" ref="H621:H684" si="168">F621-G621</f>
        <v>784.97568455658381</v>
      </c>
      <c r="I621" s="2">
        <f t="shared" si="154"/>
        <v>33244.750492809915</v>
      </c>
      <c r="J621" s="2"/>
      <c r="K621" s="2">
        <f>K620*(1+$C$44*IF(ISERROR(VLOOKUP(C621/12,#REF!,1,FALSE)),0,1))</f>
        <v>259000</v>
      </c>
      <c r="L621" s="2">
        <f>L620*(1+$C$44*IF(ISERROR(VLOOKUP(C621/12,#REF!,1,FALSE)),0,1))</f>
        <v>857.11999999999989</v>
      </c>
      <c r="M621" s="2">
        <f t="shared" si="155"/>
        <v>-12.930000000000177</v>
      </c>
      <c r="N621" s="2">
        <f t="shared" si="156"/>
        <v>411.60401788991697</v>
      </c>
      <c r="O621" s="2">
        <f>IF(ISERROR(VLOOKUP(C621/12,#REF!,1,FALSE)),0,1)*SUM(N610:N621)*$C$66</f>
        <v>0</v>
      </c>
      <c r="P621" s="2">
        <f t="shared" si="157"/>
        <v>0</v>
      </c>
      <c r="Q621" s="2">
        <f t="shared" si="162"/>
        <v>-66034.559473606831</v>
      </c>
      <c r="R621" s="2">
        <f t="shared" si="158"/>
        <v>159720.69003358326</v>
      </c>
      <c r="S621" s="2">
        <f t="shared" si="163"/>
        <v>129720.69003358326</v>
      </c>
      <c r="T621" s="7">
        <f t="shared" si="159"/>
        <v>0.61668220090186587</v>
      </c>
      <c r="U621" s="7">
        <f t="shared" si="164"/>
        <v>3.9733639378752406E-2</v>
      </c>
    </row>
    <row r="622" spans="2:21" x14ac:dyDescent="0.3">
      <c r="B622" s="2" t="str">
        <f t="shared" si="153"/>
        <v/>
      </c>
      <c r="C622" s="4">
        <f t="shared" si="165"/>
        <v>516</v>
      </c>
      <c r="D622" s="40">
        <f t="shared" si="160"/>
        <v>43</v>
      </c>
      <c r="E622" s="2">
        <f t="shared" si="161"/>
        <v>33244.750492809915</v>
      </c>
      <c r="F622" s="2">
        <f t="shared" si="166"/>
        <v>870.05000000000007</v>
      </c>
      <c r="G622" s="2">
        <f t="shared" si="167"/>
        <v>83.111876232024784</v>
      </c>
      <c r="H622" s="2">
        <f t="shared" si="168"/>
        <v>786.9381237679753</v>
      </c>
      <c r="I622" s="2">
        <f t="shared" si="154"/>
        <v>32457.812369041942</v>
      </c>
      <c r="J622" s="2"/>
      <c r="K622" s="2">
        <f>K621*(1+$C$44*IF(ISERROR(VLOOKUP(C622/12,#REF!,1,FALSE)),0,1))</f>
        <v>259000</v>
      </c>
      <c r="L622" s="2">
        <f>L621*(1+$C$44*IF(ISERROR(VLOOKUP(C622/12,#REF!,1,FALSE)),0,1))</f>
        <v>857.11999999999989</v>
      </c>
      <c r="M622" s="2">
        <f t="shared" si="155"/>
        <v>-12.930000000000177</v>
      </c>
      <c r="N622" s="2">
        <f t="shared" si="156"/>
        <v>413.56645710130846</v>
      </c>
      <c r="O622" s="2">
        <f>IF(ISERROR(VLOOKUP(C622/12,#REF!,1,FALSE)),0,1)*SUM(N611:N622)*$C$66</f>
        <v>0</v>
      </c>
      <c r="P622" s="2">
        <f t="shared" si="157"/>
        <v>0</v>
      </c>
      <c r="Q622" s="2">
        <f t="shared" si="162"/>
        <v>-66102.518273168156</v>
      </c>
      <c r="R622" s="2">
        <f t="shared" si="158"/>
        <v>160439.66935778991</v>
      </c>
      <c r="S622" s="2">
        <f t="shared" si="163"/>
        <v>130439.66935778991</v>
      </c>
      <c r="T622" s="7">
        <f t="shared" si="159"/>
        <v>0.61945818284860965</v>
      </c>
      <c r="U622" s="7">
        <f t="shared" si="164"/>
        <v>3.9763727543129956E-2</v>
      </c>
    </row>
    <row r="623" spans="2:21" x14ac:dyDescent="0.3">
      <c r="B623" s="2" t="str">
        <f t="shared" si="153"/>
        <v/>
      </c>
      <c r="C623" s="4">
        <f t="shared" si="165"/>
        <v>517</v>
      </c>
      <c r="D623" s="40">
        <f t="shared" si="160"/>
        <v>43.083333333333336</v>
      </c>
      <c r="E623" s="2">
        <f t="shared" si="161"/>
        <v>32457.812369041942</v>
      </c>
      <c r="F623" s="2">
        <f t="shared" si="166"/>
        <v>870.05000000000007</v>
      </c>
      <c r="G623" s="2">
        <f t="shared" si="167"/>
        <v>81.144530922604858</v>
      </c>
      <c r="H623" s="2">
        <f t="shared" si="168"/>
        <v>788.9054690773952</v>
      </c>
      <c r="I623" s="2">
        <f t="shared" si="154"/>
        <v>31668.906899964546</v>
      </c>
      <c r="J623" s="2"/>
      <c r="K623" s="2">
        <f>K622*(1+$C$44*IF(ISERROR(VLOOKUP(C623/12,#REF!,1,FALSE)),0,1))</f>
        <v>259000</v>
      </c>
      <c r="L623" s="2">
        <f>L622*(1+$C$44*IF(ISERROR(VLOOKUP(C623/12,#REF!,1,FALSE)),0,1))</f>
        <v>857.11999999999989</v>
      </c>
      <c r="M623" s="2">
        <f t="shared" si="155"/>
        <v>-12.930000000000177</v>
      </c>
      <c r="N623" s="2">
        <f t="shared" si="156"/>
        <v>415.53380241072836</v>
      </c>
      <c r="O623" s="2">
        <f>IF(ISERROR(VLOOKUP(C623/12,#REF!,1,FALSE)),0,1)*SUM(N612:N623)*$C$66</f>
        <v>0</v>
      </c>
      <c r="P623" s="2">
        <f t="shared" si="157"/>
        <v>0</v>
      </c>
      <c r="Q623" s="2">
        <f t="shared" si="162"/>
        <v>-66170.533705062451</v>
      </c>
      <c r="R623" s="2">
        <f t="shared" si="158"/>
        <v>161160.55939497298</v>
      </c>
      <c r="S623" s="2">
        <f t="shared" si="163"/>
        <v>131160.55939497298</v>
      </c>
      <c r="T623" s="7">
        <f t="shared" si="159"/>
        <v>0.62224154206553273</v>
      </c>
      <c r="U623" s="7">
        <f t="shared" si="164"/>
        <v>3.9793501641003148E-2</v>
      </c>
    </row>
    <row r="624" spans="2:21" x14ac:dyDescent="0.3">
      <c r="B624" s="2" t="str">
        <f t="shared" si="153"/>
        <v/>
      </c>
      <c r="C624" s="4">
        <f t="shared" si="165"/>
        <v>518</v>
      </c>
      <c r="D624" s="40">
        <f t="shared" si="160"/>
        <v>43.166666666666664</v>
      </c>
      <c r="E624" s="2">
        <f t="shared" si="161"/>
        <v>31668.906899964546</v>
      </c>
      <c r="F624" s="2">
        <f t="shared" si="166"/>
        <v>870.05000000000007</v>
      </c>
      <c r="G624" s="2">
        <f t="shared" si="167"/>
        <v>79.172267249911371</v>
      </c>
      <c r="H624" s="2">
        <f t="shared" si="168"/>
        <v>790.87773275008874</v>
      </c>
      <c r="I624" s="2">
        <f t="shared" si="154"/>
        <v>30878.029167214456</v>
      </c>
      <c r="J624" s="2"/>
      <c r="K624" s="2">
        <f>K623*(1+$C$44*IF(ISERROR(VLOOKUP(C624/12,#REF!,1,FALSE)),0,1))</f>
        <v>259000</v>
      </c>
      <c r="L624" s="2">
        <f>L623*(1+$C$44*IF(ISERROR(VLOOKUP(C624/12,#REF!,1,FALSE)),0,1))</f>
        <v>857.11999999999989</v>
      </c>
      <c r="M624" s="2">
        <f t="shared" si="155"/>
        <v>-12.930000000000177</v>
      </c>
      <c r="N624" s="2">
        <f t="shared" si="156"/>
        <v>417.5060660834219</v>
      </c>
      <c r="O624" s="2">
        <f>IF(ISERROR(VLOOKUP(C624/12,#REF!,1,FALSE)),0,1)*SUM(N613:N624)*$C$66</f>
        <v>0</v>
      </c>
      <c r="P624" s="2">
        <f t="shared" si="157"/>
        <v>0</v>
      </c>
      <c r="Q624" s="2">
        <f t="shared" si="162"/>
        <v>-66238.605816483323</v>
      </c>
      <c r="R624" s="2">
        <f t="shared" si="158"/>
        <v>161883.36501630221</v>
      </c>
      <c r="S624" s="2">
        <f t="shared" si="163"/>
        <v>131883.36501630221</v>
      </c>
      <c r="T624" s="7">
        <f t="shared" si="159"/>
        <v>0.62503229736024024</v>
      </c>
      <c r="U624" s="7">
        <f t="shared" si="164"/>
        <v>3.982296468551394E-2</v>
      </c>
    </row>
    <row r="625" spans="2:21" x14ac:dyDescent="0.3">
      <c r="B625" s="2" t="str">
        <f t="shared" si="153"/>
        <v/>
      </c>
      <c r="C625" s="4">
        <f t="shared" si="165"/>
        <v>519</v>
      </c>
      <c r="D625" s="40">
        <f t="shared" si="160"/>
        <v>43.25</v>
      </c>
      <c r="E625" s="2">
        <f t="shared" si="161"/>
        <v>30878.029167214456</v>
      </c>
      <c r="F625" s="2">
        <f t="shared" si="166"/>
        <v>870.05000000000007</v>
      </c>
      <c r="G625" s="2">
        <f t="shared" si="167"/>
        <v>77.195072918036132</v>
      </c>
      <c r="H625" s="2">
        <f t="shared" si="168"/>
        <v>792.85492708196398</v>
      </c>
      <c r="I625" s="2">
        <f t="shared" si="154"/>
        <v>30085.174240132492</v>
      </c>
      <c r="J625" s="2"/>
      <c r="K625" s="2">
        <f>K624*(1+$C$44*IF(ISERROR(VLOOKUP(C625/12,#REF!,1,FALSE)),0,1))</f>
        <v>259000</v>
      </c>
      <c r="L625" s="2">
        <f>L624*(1+$C$44*IF(ISERROR(VLOOKUP(C625/12,#REF!,1,FALSE)),0,1))</f>
        <v>857.11999999999989</v>
      </c>
      <c r="M625" s="2">
        <f t="shared" si="155"/>
        <v>-12.930000000000177</v>
      </c>
      <c r="N625" s="2">
        <f t="shared" si="156"/>
        <v>419.48326041529714</v>
      </c>
      <c r="O625" s="2">
        <f>IF(ISERROR(VLOOKUP(C625/12,#REF!,1,FALSE)),0,1)*SUM(N614:N625)*$C$66</f>
        <v>0</v>
      </c>
      <c r="P625" s="2">
        <f t="shared" si="157"/>
        <v>0</v>
      </c>
      <c r="Q625" s="2">
        <f t="shared" si="162"/>
        <v>-66306.734654663713</v>
      </c>
      <c r="R625" s="2">
        <f t="shared" si="158"/>
        <v>162608.09110520378</v>
      </c>
      <c r="S625" s="2">
        <f t="shared" si="163"/>
        <v>132608.09110520378</v>
      </c>
      <c r="T625" s="7">
        <f t="shared" si="159"/>
        <v>0.62783046758765937</v>
      </c>
      <c r="U625" s="7">
        <f t="shared" si="164"/>
        <v>3.9852119656337281E-2</v>
      </c>
    </row>
    <row r="626" spans="2:21" x14ac:dyDescent="0.3">
      <c r="B626" s="2" t="str">
        <f t="shared" si="153"/>
        <v/>
      </c>
      <c r="C626" s="4">
        <f t="shared" si="165"/>
        <v>520</v>
      </c>
      <c r="D626" s="40">
        <f t="shared" si="160"/>
        <v>43.333333333333336</v>
      </c>
      <c r="E626" s="2">
        <f t="shared" si="161"/>
        <v>30085.174240132492</v>
      </c>
      <c r="F626" s="2">
        <f t="shared" si="166"/>
        <v>870.05000000000007</v>
      </c>
      <c r="G626" s="2">
        <f t="shared" si="167"/>
        <v>75.212935600331221</v>
      </c>
      <c r="H626" s="2">
        <f t="shared" si="168"/>
        <v>794.83706439966886</v>
      </c>
      <c r="I626" s="2">
        <f t="shared" si="154"/>
        <v>29290.337175732824</v>
      </c>
      <c r="J626" s="2"/>
      <c r="K626" s="2">
        <f>K625*(1+$C$44*IF(ISERROR(VLOOKUP(C626/12,#REF!,1,FALSE)),0,1))</f>
        <v>259000</v>
      </c>
      <c r="L626" s="2">
        <f>L625*(1+$C$44*IF(ISERROR(VLOOKUP(C626/12,#REF!,1,FALSE)),0,1))</f>
        <v>857.11999999999989</v>
      </c>
      <c r="M626" s="2">
        <f t="shared" si="155"/>
        <v>-12.930000000000177</v>
      </c>
      <c r="N626" s="2">
        <f t="shared" si="156"/>
        <v>421.46539773300202</v>
      </c>
      <c r="O626" s="2">
        <f>IF(ISERROR(VLOOKUP(C626/12,#REF!,1,FALSE)),0,1)*SUM(N615:N626)*$C$66</f>
        <v>0</v>
      </c>
      <c r="P626" s="2">
        <f t="shared" si="157"/>
        <v>0</v>
      </c>
      <c r="Q626" s="2">
        <f t="shared" si="162"/>
        <v>-66374.920266875924</v>
      </c>
      <c r="R626" s="2">
        <f t="shared" si="158"/>
        <v>163334.74255739123</v>
      </c>
      <c r="S626" s="2">
        <f t="shared" si="163"/>
        <v>133334.74255739123</v>
      </c>
      <c r="T626" s="7">
        <f t="shared" si="159"/>
        <v>0.63063607165015922</v>
      </c>
      <c r="U626" s="7">
        <f t="shared" si="164"/>
        <v>3.9880969500120544E-2</v>
      </c>
    </row>
    <row r="627" spans="2:21" x14ac:dyDescent="0.3">
      <c r="B627" s="2" t="str">
        <f t="shared" si="153"/>
        <v/>
      </c>
      <c r="C627" s="4">
        <f t="shared" si="165"/>
        <v>521</v>
      </c>
      <c r="D627" s="40">
        <f t="shared" si="160"/>
        <v>43.416666666666664</v>
      </c>
      <c r="E627" s="2">
        <f t="shared" si="161"/>
        <v>29290.337175732824</v>
      </c>
      <c r="F627" s="2">
        <f t="shared" si="166"/>
        <v>870.05000000000007</v>
      </c>
      <c r="G627" s="2">
        <f t="shared" si="167"/>
        <v>73.225842939332054</v>
      </c>
      <c r="H627" s="2">
        <f t="shared" si="168"/>
        <v>796.82415706066797</v>
      </c>
      <c r="I627" s="2">
        <f t="shared" si="154"/>
        <v>28493.513018672154</v>
      </c>
      <c r="J627" s="2"/>
      <c r="K627" s="2">
        <f>K626*(1+$C$44*IF(ISERROR(VLOOKUP(C627/12,#REF!,1,FALSE)),0,1))</f>
        <v>259000</v>
      </c>
      <c r="L627" s="2">
        <f>L626*(1+$C$44*IF(ISERROR(VLOOKUP(C627/12,#REF!,1,FALSE)),0,1))</f>
        <v>857.11999999999989</v>
      </c>
      <c r="M627" s="2">
        <f t="shared" si="155"/>
        <v>-12.930000000000177</v>
      </c>
      <c r="N627" s="2">
        <f t="shared" si="156"/>
        <v>423.45249039400113</v>
      </c>
      <c r="O627" s="2">
        <f>IF(ISERROR(VLOOKUP(C627/12,#REF!,1,FALSE)),0,1)*SUM(N616:N627)*$C$66</f>
        <v>0</v>
      </c>
      <c r="P627" s="2">
        <f t="shared" si="157"/>
        <v>0</v>
      </c>
      <c r="Q627" s="2">
        <f t="shared" si="162"/>
        <v>-66443.16270043164</v>
      </c>
      <c r="R627" s="2">
        <f t="shared" si="158"/>
        <v>164063.32428089619</v>
      </c>
      <c r="S627" s="2">
        <f t="shared" si="163"/>
        <v>134063.32428089619</v>
      </c>
      <c r="T627" s="7">
        <f t="shared" si="159"/>
        <v>0.63344912849766866</v>
      </c>
      <c r="U627" s="7">
        <f t="shared" si="164"/>
        <v>3.9909517130913841E-2</v>
      </c>
    </row>
    <row r="628" spans="2:21" x14ac:dyDescent="0.3">
      <c r="B628" s="2" t="str">
        <f t="shared" si="153"/>
        <v/>
      </c>
      <c r="C628" s="4">
        <f t="shared" si="165"/>
        <v>522</v>
      </c>
      <c r="D628" s="40">
        <f t="shared" si="160"/>
        <v>43.5</v>
      </c>
      <c r="E628" s="2">
        <f t="shared" si="161"/>
        <v>28493.513018672154</v>
      </c>
      <c r="F628" s="2">
        <f t="shared" si="166"/>
        <v>870.05000000000007</v>
      </c>
      <c r="G628" s="2">
        <f t="shared" si="167"/>
        <v>71.233782546680388</v>
      </c>
      <c r="H628" s="2">
        <f t="shared" si="168"/>
        <v>798.81621745331972</v>
      </c>
      <c r="I628" s="2">
        <f t="shared" si="154"/>
        <v>27694.696801218834</v>
      </c>
      <c r="J628" s="2"/>
      <c r="K628" s="2">
        <f>K627*(1+$C$44*IF(ISERROR(VLOOKUP(C628/12,#REF!,1,FALSE)),0,1))</f>
        <v>259000</v>
      </c>
      <c r="L628" s="2">
        <f>L627*(1+$C$44*IF(ISERROR(VLOOKUP(C628/12,#REF!,1,FALSE)),0,1))</f>
        <v>857.11999999999989</v>
      </c>
      <c r="M628" s="2">
        <f t="shared" si="155"/>
        <v>-12.930000000000177</v>
      </c>
      <c r="N628" s="2">
        <f t="shared" si="156"/>
        <v>425.44455078665288</v>
      </c>
      <c r="O628" s="2">
        <f>IF(ISERROR(VLOOKUP(C628/12,#REF!,1,FALSE)),0,1)*SUM(N617:N628)*$C$66</f>
        <v>0</v>
      </c>
      <c r="P628" s="2">
        <f t="shared" si="157"/>
        <v>0</v>
      </c>
      <c r="Q628" s="2">
        <f t="shared" si="162"/>
        <v>-66511.46200268199</v>
      </c>
      <c r="R628" s="2">
        <f t="shared" si="158"/>
        <v>164793.84119609918</v>
      </c>
      <c r="S628" s="2">
        <f t="shared" si="163"/>
        <v>134793.84119609918</v>
      </c>
      <c r="T628" s="7">
        <f t="shared" si="159"/>
        <v>0.63626965712779604</v>
      </c>
      <c r="U628" s="7">
        <f t="shared" si="164"/>
        <v>3.9937765430594352E-2</v>
      </c>
    </row>
    <row r="629" spans="2:21" x14ac:dyDescent="0.3">
      <c r="B629" s="2" t="str">
        <f t="shared" si="153"/>
        <v/>
      </c>
      <c r="C629" s="4">
        <f t="shared" si="165"/>
        <v>523</v>
      </c>
      <c r="D629" s="40">
        <f t="shared" si="160"/>
        <v>43.583333333333336</v>
      </c>
      <c r="E629" s="2">
        <f t="shared" si="161"/>
        <v>27694.696801218834</v>
      </c>
      <c r="F629" s="2">
        <f t="shared" si="166"/>
        <v>870.05000000000007</v>
      </c>
      <c r="G629" s="2">
        <f t="shared" si="167"/>
        <v>69.236742003047084</v>
      </c>
      <c r="H629" s="2">
        <f t="shared" si="168"/>
        <v>800.81325799695298</v>
      </c>
      <c r="I629" s="2">
        <f t="shared" si="154"/>
        <v>26893.88354322188</v>
      </c>
      <c r="J629" s="2"/>
      <c r="K629" s="2">
        <f>K628*(1+$C$44*IF(ISERROR(VLOOKUP(C629/12,#REF!,1,FALSE)),0,1))</f>
        <v>259000</v>
      </c>
      <c r="L629" s="2">
        <f>L628*(1+$C$44*IF(ISERROR(VLOOKUP(C629/12,#REF!,1,FALSE)),0,1))</f>
        <v>857.11999999999989</v>
      </c>
      <c r="M629" s="2">
        <f t="shared" si="155"/>
        <v>-12.930000000000177</v>
      </c>
      <c r="N629" s="2">
        <f t="shared" si="156"/>
        <v>427.44159133028614</v>
      </c>
      <c r="O629" s="2">
        <f>IF(ISERROR(VLOOKUP(C629/12,#REF!,1,FALSE)),0,1)*SUM(N618:N629)*$C$66</f>
        <v>0</v>
      </c>
      <c r="P629" s="2">
        <f t="shared" si="157"/>
        <v>0</v>
      </c>
      <c r="Q629" s="2">
        <f t="shared" si="162"/>
        <v>-66579.818221017544</v>
      </c>
      <c r="R629" s="2">
        <f t="shared" si="158"/>
        <v>165526.29823576057</v>
      </c>
      <c r="S629" s="2">
        <f t="shared" si="163"/>
        <v>135526.29823576057</v>
      </c>
      <c r="T629" s="7">
        <f t="shared" si="159"/>
        <v>0.63909767658594818</v>
      </c>
      <c r="U629" s="7">
        <f t="shared" si="164"/>
        <v>3.9965717249285548E-2</v>
      </c>
    </row>
    <row r="630" spans="2:21" x14ac:dyDescent="0.3">
      <c r="B630" s="2" t="str">
        <f t="shared" si="153"/>
        <v/>
      </c>
      <c r="C630" s="4">
        <f t="shared" si="165"/>
        <v>524</v>
      </c>
      <c r="D630" s="40">
        <f t="shared" si="160"/>
        <v>43.666666666666664</v>
      </c>
      <c r="E630" s="2">
        <f t="shared" si="161"/>
        <v>26893.88354322188</v>
      </c>
      <c r="F630" s="2">
        <f t="shared" si="166"/>
        <v>870.05000000000007</v>
      </c>
      <c r="G630" s="2">
        <f t="shared" si="167"/>
        <v>67.234708858054702</v>
      </c>
      <c r="H630" s="2">
        <f t="shared" si="168"/>
        <v>802.81529114194541</v>
      </c>
      <c r="I630" s="2">
        <f t="shared" si="154"/>
        <v>26091.068252079935</v>
      </c>
      <c r="J630" s="2"/>
      <c r="K630" s="2">
        <f>K629*(1+$C$44*IF(ISERROR(VLOOKUP(C630/12,#REF!,1,FALSE)),0,1))</f>
        <v>259000</v>
      </c>
      <c r="L630" s="2">
        <f>L629*(1+$C$44*IF(ISERROR(VLOOKUP(C630/12,#REF!,1,FALSE)),0,1))</f>
        <v>857.11999999999989</v>
      </c>
      <c r="M630" s="2">
        <f t="shared" si="155"/>
        <v>-12.930000000000177</v>
      </c>
      <c r="N630" s="2">
        <f t="shared" si="156"/>
        <v>429.44362447527857</v>
      </c>
      <c r="O630" s="2">
        <f>IF(ISERROR(VLOOKUP(C630/12,#REF!,1,FALSE)),0,1)*SUM(N619:N630)*$C$66</f>
        <v>0</v>
      </c>
      <c r="P630" s="2">
        <f t="shared" si="157"/>
        <v>0</v>
      </c>
      <c r="Q630" s="2">
        <f t="shared" si="162"/>
        <v>-66648.231402868376</v>
      </c>
      <c r="R630" s="2">
        <f t="shared" si="158"/>
        <v>166260.70034505168</v>
      </c>
      <c r="S630" s="2">
        <f t="shared" si="163"/>
        <v>136260.70034505168</v>
      </c>
      <c r="T630" s="7">
        <f t="shared" si="159"/>
        <v>0.64193320596545045</v>
      </c>
      <c r="U630" s="7">
        <f t="shared" si="164"/>
        <v>3.9993375405767972E-2</v>
      </c>
    </row>
    <row r="631" spans="2:21" x14ac:dyDescent="0.3">
      <c r="B631" s="2" t="str">
        <f t="shared" si="153"/>
        <v/>
      </c>
      <c r="C631" s="4">
        <f t="shared" si="165"/>
        <v>525</v>
      </c>
      <c r="D631" s="40">
        <f t="shared" si="160"/>
        <v>43.75</v>
      </c>
      <c r="E631" s="2">
        <f t="shared" si="161"/>
        <v>26091.068252079935</v>
      </c>
      <c r="F631" s="2">
        <f t="shared" si="166"/>
        <v>870.05000000000007</v>
      </c>
      <c r="G631" s="2">
        <f t="shared" si="167"/>
        <v>65.227670630199839</v>
      </c>
      <c r="H631" s="2">
        <f t="shared" si="168"/>
        <v>804.82232936980017</v>
      </c>
      <c r="I631" s="2">
        <f t="shared" si="154"/>
        <v>25286.245922710135</v>
      </c>
      <c r="J631" s="2"/>
      <c r="K631" s="2">
        <f>K630*(1+$C$44*IF(ISERROR(VLOOKUP(C631/12,#REF!,1,FALSE)),0,1))</f>
        <v>259000</v>
      </c>
      <c r="L631" s="2">
        <f>L630*(1+$C$44*IF(ISERROR(VLOOKUP(C631/12,#REF!,1,FALSE)),0,1))</f>
        <v>857.11999999999989</v>
      </c>
      <c r="M631" s="2">
        <f t="shared" si="155"/>
        <v>-12.930000000000177</v>
      </c>
      <c r="N631" s="2">
        <f t="shared" si="156"/>
        <v>431.45066270313345</v>
      </c>
      <c r="O631" s="2">
        <f>IF(ISERROR(VLOOKUP(C631/12,#REF!,1,FALSE)),0,1)*SUM(N620:N631)*$C$66</f>
        <v>0</v>
      </c>
      <c r="P631" s="2">
        <f t="shared" si="157"/>
        <v>0</v>
      </c>
      <c r="Q631" s="2">
        <f t="shared" si="162"/>
        <v>-66716.701595704086</v>
      </c>
      <c r="R631" s="2">
        <f t="shared" si="158"/>
        <v>166997.05248158579</v>
      </c>
      <c r="S631" s="2">
        <f t="shared" si="163"/>
        <v>136997.05248158579</v>
      </c>
      <c r="T631" s="7">
        <f t="shared" si="159"/>
        <v>0.64477626440766711</v>
      </c>
      <c r="U631" s="7">
        <f t="shared" si="164"/>
        <v>4.002074268788558E-2</v>
      </c>
    </row>
    <row r="632" spans="2:21" x14ac:dyDescent="0.3">
      <c r="B632" s="2" t="str">
        <f t="shared" si="153"/>
        <v/>
      </c>
      <c r="C632" s="4">
        <f t="shared" si="165"/>
        <v>526</v>
      </c>
      <c r="D632" s="40">
        <f t="shared" si="160"/>
        <v>43.833333333333336</v>
      </c>
      <c r="E632" s="2">
        <f t="shared" si="161"/>
        <v>25286.245922710135</v>
      </c>
      <c r="F632" s="2">
        <f t="shared" si="166"/>
        <v>870.05000000000007</v>
      </c>
      <c r="G632" s="2">
        <f t="shared" si="167"/>
        <v>63.215614806775335</v>
      </c>
      <c r="H632" s="2">
        <f t="shared" si="168"/>
        <v>806.83438519322476</v>
      </c>
      <c r="I632" s="2">
        <f t="shared" si="154"/>
        <v>24479.411537516909</v>
      </c>
      <c r="J632" s="2"/>
      <c r="K632" s="2">
        <f>K631*(1+$C$44*IF(ISERROR(VLOOKUP(C632/12,#REF!,1,FALSE)),0,1))</f>
        <v>259000</v>
      </c>
      <c r="L632" s="2">
        <f>L631*(1+$C$44*IF(ISERROR(VLOOKUP(C632/12,#REF!,1,FALSE)),0,1))</f>
        <v>857.11999999999989</v>
      </c>
      <c r="M632" s="2">
        <f t="shared" si="155"/>
        <v>-12.930000000000177</v>
      </c>
      <c r="N632" s="2">
        <f t="shared" si="156"/>
        <v>433.46271852655792</v>
      </c>
      <c r="O632" s="2">
        <f>IF(ISERROR(VLOOKUP(C632/12,#REF!,1,FALSE)),0,1)*SUM(N621:N632)*$C$66</f>
        <v>0</v>
      </c>
      <c r="P632" s="2">
        <f t="shared" si="157"/>
        <v>0</v>
      </c>
      <c r="Q632" s="2">
        <f t="shared" si="162"/>
        <v>-66785.228847033824</v>
      </c>
      <c r="R632" s="2">
        <f t="shared" si="158"/>
        <v>167735.35961544927</v>
      </c>
      <c r="S632" s="2">
        <f t="shared" si="163"/>
        <v>137735.35961544927</v>
      </c>
      <c r="T632" s="7">
        <f t="shared" si="159"/>
        <v>0.64762687110212069</v>
      </c>
      <c r="U632" s="7">
        <f t="shared" si="164"/>
        <v>4.004782185294542E-2</v>
      </c>
    </row>
    <row r="633" spans="2:21" x14ac:dyDescent="0.3">
      <c r="B633" s="2" t="str">
        <f t="shared" si="153"/>
        <v/>
      </c>
      <c r="C633" s="4">
        <f t="shared" si="165"/>
        <v>527</v>
      </c>
      <c r="D633" s="40">
        <f t="shared" si="160"/>
        <v>43.916666666666664</v>
      </c>
      <c r="E633" s="2">
        <f t="shared" si="161"/>
        <v>24479.411537516909</v>
      </c>
      <c r="F633" s="2">
        <f t="shared" si="166"/>
        <v>870.05000000000007</v>
      </c>
      <c r="G633" s="2">
        <f t="shared" si="167"/>
        <v>61.198528843792275</v>
      </c>
      <c r="H633" s="2">
        <f t="shared" si="168"/>
        <v>808.85147115620782</v>
      </c>
      <c r="I633" s="2">
        <f t="shared" si="154"/>
        <v>23670.5600663607</v>
      </c>
      <c r="J633" s="2"/>
      <c r="K633" s="2">
        <f>K632*(1+$C$44*IF(ISERROR(VLOOKUP(C633/12,#REF!,1,FALSE)),0,1))</f>
        <v>259000</v>
      </c>
      <c r="L633" s="2">
        <f>L632*(1+$C$44*IF(ISERROR(VLOOKUP(C633/12,#REF!,1,FALSE)),0,1))</f>
        <v>857.11999999999989</v>
      </c>
      <c r="M633" s="2">
        <f t="shared" si="155"/>
        <v>-12.930000000000177</v>
      </c>
      <c r="N633" s="2">
        <f t="shared" si="156"/>
        <v>435.47980448954098</v>
      </c>
      <c r="O633" s="2">
        <f>IF(ISERROR(VLOOKUP(C633/12,#REF!,1,FALSE)),0,1)*SUM(N622:N633)*$C$66</f>
        <v>0</v>
      </c>
      <c r="P633" s="2">
        <f t="shared" si="157"/>
        <v>0</v>
      </c>
      <c r="Q633" s="2">
        <f t="shared" si="162"/>
        <v>-66853.813204406339</v>
      </c>
      <c r="R633" s="2">
        <f t="shared" si="158"/>
        <v>168475.62672923296</v>
      </c>
      <c r="S633" s="2">
        <f t="shared" si="163"/>
        <v>138475.62672923296</v>
      </c>
      <c r="T633" s="7">
        <f t="shared" si="159"/>
        <v>0.65048504528661377</v>
      </c>
      <c r="U633" s="7">
        <f t="shared" si="164"/>
        <v>4.0074615628110211E-2</v>
      </c>
    </row>
    <row r="634" spans="2:21" x14ac:dyDescent="0.3">
      <c r="B634" s="2" t="str">
        <f t="shared" si="153"/>
        <v/>
      </c>
      <c r="C634" s="4">
        <f t="shared" si="165"/>
        <v>528</v>
      </c>
      <c r="D634" s="40">
        <f t="shared" si="160"/>
        <v>44</v>
      </c>
      <c r="E634" s="2">
        <f t="shared" si="161"/>
        <v>23670.5600663607</v>
      </c>
      <c r="F634" s="2">
        <f t="shared" si="166"/>
        <v>870.05000000000007</v>
      </c>
      <c r="G634" s="2">
        <f t="shared" si="167"/>
        <v>59.176400165901747</v>
      </c>
      <c r="H634" s="2">
        <f t="shared" si="168"/>
        <v>810.87359983409829</v>
      </c>
      <c r="I634" s="2">
        <f t="shared" si="154"/>
        <v>22859.6864665266</v>
      </c>
      <c r="J634" s="2"/>
      <c r="K634" s="2">
        <f>K633*(1+$C$44*IF(ISERROR(VLOOKUP(C634/12,#REF!,1,FALSE)),0,1))</f>
        <v>259000</v>
      </c>
      <c r="L634" s="2">
        <f>L633*(1+$C$44*IF(ISERROR(VLOOKUP(C634/12,#REF!,1,FALSE)),0,1))</f>
        <v>857.11999999999989</v>
      </c>
      <c r="M634" s="2">
        <f t="shared" si="155"/>
        <v>-12.930000000000177</v>
      </c>
      <c r="N634" s="2">
        <f t="shared" si="156"/>
        <v>437.50193316743145</v>
      </c>
      <c r="O634" s="2">
        <f>IF(ISERROR(VLOOKUP(C634/12,#REF!,1,FALSE)),0,1)*SUM(N623:N634)*$C$66</f>
        <v>0</v>
      </c>
      <c r="P634" s="2">
        <f t="shared" si="157"/>
        <v>0</v>
      </c>
      <c r="Q634" s="2">
        <f t="shared" si="162"/>
        <v>-66922.45471541</v>
      </c>
      <c r="R634" s="2">
        <f t="shared" si="158"/>
        <v>169217.8588180634</v>
      </c>
      <c r="S634" s="2">
        <f t="shared" si="163"/>
        <v>139217.8588180634</v>
      </c>
      <c r="T634" s="7">
        <f t="shared" si="159"/>
        <v>0.65335080624734898</v>
      </c>
      <c r="U634" s="7">
        <f t="shared" si="164"/>
        <v>4.0101126710786916E-2</v>
      </c>
    </row>
    <row r="635" spans="2:21" x14ac:dyDescent="0.3">
      <c r="B635" s="2" t="str">
        <f t="shared" si="153"/>
        <v/>
      </c>
      <c r="C635" s="4">
        <f t="shared" si="165"/>
        <v>529</v>
      </c>
      <c r="D635" s="40">
        <f t="shared" si="160"/>
        <v>44.083333333333336</v>
      </c>
      <c r="E635" s="2">
        <f t="shared" si="161"/>
        <v>22859.6864665266</v>
      </c>
      <c r="F635" s="2">
        <f t="shared" si="166"/>
        <v>870.05000000000007</v>
      </c>
      <c r="G635" s="2">
        <f t="shared" si="167"/>
        <v>57.149216166316499</v>
      </c>
      <c r="H635" s="2">
        <f t="shared" si="168"/>
        <v>812.90078383368359</v>
      </c>
      <c r="I635" s="2">
        <f t="shared" si="154"/>
        <v>22046.785682692916</v>
      </c>
      <c r="J635" s="2"/>
      <c r="K635" s="2">
        <f>K634*(1+$C$44*IF(ISERROR(VLOOKUP(C635/12,#REF!,1,FALSE)),0,1))</f>
        <v>259000</v>
      </c>
      <c r="L635" s="2">
        <f>L634*(1+$C$44*IF(ISERROR(VLOOKUP(C635/12,#REF!,1,FALSE)),0,1))</f>
        <v>857.11999999999989</v>
      </c>
      <c r="M635" s="2">
        <f t="shared" si="155"/>
        <v>-12.930000000000177</v>
      </c>
      <c r="N635" s="2">
        <f t="shared" si="156"/>
        <v>439.52911716701675</v>
      </c>
      <c r="O635" s="2">
        <f>IF(ISERROR(VLOOKUP(C635/12,#REF!,1,FALSE)),0,1)*SUM(N624:N635)*$C$66</f>
        <v>0</v>
      </c>
      <c r="P635" s="2">
        <f t="shared" si="157"/>
        <v>0</v>
      </c>
      <c r="Q635" s="2">
        <f t="shared" si="162"/>
        <v>-66991.153427672834</v>
      </c>
      <c r="R635" s="2">
        <f t="shared" si="158"/>
        <v>169962.06088963425</v>
      </c>
      <c r="S635" s="2">
        <f t="shared" si="163"/>
        <v>139962.06088963425</v>
      </c>
      <c r="T635" s="7">
        <f t="shared" si="159"/>
        <v>0.65622417331905114</v>
      </c>
      <c r="U635" s="7">
        <f t="shared" si="164"/>
        <v>4.0127357769008221E-2</v>
      </c>
    </row>
    <row r="636" spans="2:21" x14ac:dyDescent="0.3">
      <c r="B636" s="2" t="str">
        <f t="shared" si="153"/>
        <v/>
      </c>
      <c r="C636" s="4">
        <f t="shared" si="165"/>
        <v>530</v>
      </c>
      <c r="D636" s="40">
        <f t="shared" si="160"/>
        <v>44.166666666666664</v>
      </c>
      <c r="E636" s="2">
        <f t="shared" si="161"/>
        <v>22046.785682692916</v>
      </c>
      <c r="F636" s="2">
        <f t="shared" si="166"/>
        <v>870.05000000000007</v>
      </c>
      <c r="G636" s="2">
        <f t="shared" si="167"/>
        <v>55.116964206732291</v>
      </c>
      <c r="H636" s="2">
        <f t="shared" si="168"/>
        <v>814.93303579326778</v>
      </c>
      <c r="I636" s="2">
        <f t="shared" si="154"/>
        <v>21231.85264689965</v>
      </c>
      <c r="J636" s="2"/>
      <c r="K636" s="2">
        <f>K635*(1+$C$44*IF(ISERROR(VLOOKUP(C636/12,#REF!,1,FALSE)),0,1))</f>
        <v>259000</v>
      </c>
      <c r="L636" s="2">
        <f>L635*(1+$C$44*IF(ISERROR(VLOOKUP(C636/12,#REF!,1,FALSE)),0,1))</f>
        <v>857.11999999999989</v>
      </c>
      <c r="M636" s="2">
        <f t="shared" si="155"/>
        <v>-12.930000000000177</v>
      </c>
      <c r="N636" s="2">
        <f t="shared" si="156"/>
        <v>441.56136912660094</v>
      </c>
      <c r="O636" s="2">
        <f>IF(ISERROR(VLOOKUP(C636/12,#REF!,1,FALSE)),0,1)*SUM(N625:N636)*$C$66</f>
        <v>0</v>
      </c>
      <c r="P636" s="2">
        <f t="shared" si="157"/>
        <v>0</v>
      </c>
      <c r="Q636" s="2">
        <f t="shared" si="162"/>
        <v>-67059.90938886255</v>
      </c>
      <c r="R636" s="2">
        <f t="shared" si="158"/>
        <v>170708.23796423781</v>
      </c>
      <c r="S636" s="2">
        <f t="shared" si="163"/>
        <v>140708.23796423781</v>
      </c>
      <c r="T636" s="7">
        <f t="shared" si="159"/>
        <v>0.65910516588508805</v>
      </c>
      <c r="U636" s="7">
        <f t="shared" si="164"/>
        <v>4.0153311441808226E-2</v>
      </c>
    </row>
    <row r="637" spans="2:21" x14ac:dyDescent="0.3">
      <c r="B637" s="2" t="str">
        <f t="shared" si="153"/>
        <v/>
      </c>
      <c r="C637" s="4">
        <f t="shared" si="165"/>
        <v>531</v>
      </c>
      <c r="D637" s="40">
        <f t="shared" si="160"/>
        <v>44.25</v>
      </c>
      <c r="E637" s="2">
        <f t="shared" si="161"/>
        <v>21231.85264689965</v>
      </c>
      <c r="F637" s="2">
        <f t="shared" si="166"/>
        <v>870.05000000000007</v>
      </c>
      <c r="G637" s="2">
        <f t="shared" si="167"/>
        <v>53.079631617249127</v>
      </c>
      <c r="H637" s="2">
        <f t="shared" si="168"/>
        <v>816.97036838275096</v>
      </c>
      <c r="I637" s="2">
        <f t="shared" si="154"/>
        <v>20414.8822785169</v>
      </c>
      <c r="J637" s="2"/>
      <c r="K637" s="2">
        <f>K636*(1+$C$44*IF(ISERROR(VLOOKUP(C637/12,#REF!,1,FALSE)),0,1))</f>
        <v>259000</v>
      </c>
      <c r="L637" s="2">
        <f>L636*(1+$C$44*IF(ISERROR(VLOOKUP(C637/12,#REF!,1,FALSE)),0,1))</f>
        <v>857.11999999999989</v>
      </c>
      <c r="M637" s="2">
        <f t="shared" si="155"/>
        <v>-12.930000000000177</v>
      </c>
      <c r="N637" s="2">
        <f t="shared" si="156"/>
        <v>443.59870171608412</v>
      </c>
      <c r="O637" s="2">
        <f>IF(ISERROR(VLOOKUP(C637/12,#REF!,1,FALSE)),0,1)*SUM(N626:N637)*$C$66</f>
        <v>0</v>
      </c>
      <c r="P637" s="2">
        <f t="shared" si="157"/>
        <v>0</v>
      </c>
      <c r="Q637" s="2">
        <f t="shared" si="162"/>
        <v>-67128.722646686583</v>
      </c>
      <c r="R637" s="2">
        <f t="shared" si="158"/>
        <v>171456.39507479651</v>
      </c>
      <c r="S637" s="2">
        <f t="shared" si="163"/>
        <v>141456.39507479651</v>
      </c>
      <c r="T637" s="7">
        <f t="shared" si="159"/>
        <v>0.66199380337759273</v>
      </c>
      <c r="U637" s="7">
        <f t="shared" si="164"/>
        <v>4.0178990339593268E-2</v>
      </c>
    </row>
    <row r="638" spans="2:21" x14ac:dyDescent="0.3">
      <c r="B638" s="2" t="str">
        <f t="shared" si="153"/>
        <v/>
      </c>
      <c r="C638" s="4">
        <f t="shared" si="165"/>
        <v>532</v>
      </c>
      <c r="D638" s="40">
        <f t="shared" si="160"/>
        <v>44.333333333333336</v>
      </c>
      <c r="E638" s="2">
        <f t="shared" si="161"/>
        <v>20414.8822785169</v>
      </c>
      <c r="F638" s="2">
        <f t="shared" si="166"/>
        <v>870.05000000000007</v>
      </c>
      <c r="G638" s="2">
        <f t="shared" si="167"/>
        <v>51.03720569629224</v>
      </c>
      <c r="H638" s="2">
        <f t="shared" si="168"/>
        <v>819.01279430370778</v>
      </c>
      <c r="I638" s="2">
        <f t="shared" si="154"/>
        <v>19595.869484213192</v>
      </c>
      <c r="J638" s="2"/>
      <c r="K638" s="2">
        <f>K637*(1+$C$44*IF(ISERROR(VLOOKUP(C638/12,#REF!,1,FALSE)),0,1))</f>
        <v>259000</v>
      </c>
      <c r="L638" s="2">
        <f>L637*(1+$C$44*IF(ISERROR(VLOOKUP(C638/12,#REF!,1,FALSE)),0,1))</f>
        <v>857.11999999999989</v>
      </c>
      <c r="M638" s="2">
        <f t="shared" si="155"/>
        <v>-12.930000000000177</v>
      </c>
      <c r="N638" s="2">
        <f t="shared" si="156"/>
        <v>445.64112763704094</v>
      </c>
      <c r="O638" s="2">
        <f>IF(ISERROR(VLOOKUP(C638/12,#REF!,1,FALSE)),0,1)*SUM(N627:N638)*$C$66</f>
        <v>0</v>
      </c>
      <c r="P638" s="2">
        <f t="shared" si="157"/>
        <v>0</v>
      </c>
      <c r="Q638" s="2">
        <f t="shared" si="162"/>
        <v>-67197.593248892139</v>
      </c>
      <c r="R638" s="2">
        <f t="shared" si="158"/>
        <v>172206.53726689468</v>
      </c>
      <c r="S638" s="2">
        <f t="shared" si="163"/>
        <v>142206.53726689468</v>
      </c>
      <c r="T638" s="7">
        <f t="shared" si="159"/>
        <v>0.66489010527758563</v>
      </c>
      <c r="U638" s="7">
        <f t="shared" si="164"/>
        <v>4.0204397044506957E-2</v>
      </c>
    </row>
    <row r="639" spans="2:21" x14ac:dyDescent="0.3">
      <c r="B639" s="2" t="str">
        <f t="shared" si="153"/>
        <v/>
      </c>
      <c r="C639" s="4">
        <f t="shared" si="165"/>
        <v>533</v>
      </c>
      <c r="D639" s="40">
        <f t="shared" si="160"/>
        <v>44.416666666666664</v>
      </c>
      <c r="E639" s="2">
        <f t="shared" si="161"/>
        <v>19595.869484213192</v>
      </c>
      <c r="F639" s="2">
        <f t="shared" si="166"/>
        <v>870.05000000000007</v>
      </c>
      <c r="G639" s="2">
        <f t="shared" si="167"/>
        <v>48.989673710532976</v>
      </c>
      <c r="H639" s="2">
        <f t="shared" si="168"/>
        <v>821.06032628946707</v>
      </c>
      <c r="I639" s="2">
        <f t="shared" si="154"/>
        <v>18774.809157923726</v>
      </c>
      <c r="J639" s="2"/>
      <c r="K639" s="2">
        <f>K638*(1+$C$44*IF(ISERROR(VLOOKUP(C639/12,#REF!,1,FALSE)),0,1))</f>
        <v>259000</v>
      </c>
      <c r="L639" s="2">
        <f>L638*(1+$C$44*IF(ISERROR(VLOOKUP(C639/12,#REF!,1,FALSE)),0,1))</f>
        <v>857.11999999999989</v>
      </c>
      <c r="M639" s="2">
        <f t="shared" si="155"/>
        <v>-12.930000000000177</v>
      </c>
      <c r="N639" s="2">
        <f t="shared" si="156"/>
        <v>447.68865962280023</v>
      </c>
      <c r="O639" s="2">
        <f>IF(ISERROR(VLOOKUP(C639/12,#REF!,1,FALSE)),0,1)*SUM(N628:N639)*$C$66</f>
        <v>0</v>
      </c>
      <c r="P639" s="2">
        <f t="shared" si="157"/>
        <v>0</v>
      </c>
      <c r="Q639" s="2">
        <f t="shared" si="162"/>
        <v>-67266.521243266208</v>
      </c>
      <c r="R639" s="2">
        <f t="shared" si="158"/>
        <v>172958.66959881005</v>
      </c>
      <c r="S639" s="2">
        <f t="shared" si="163"/>
        <v>142958.66959881005</v>
      </c>
      <c r="T639" s="7">
        <f t="shared" si="159"/>
        <v>0.66779409111509669</v>
      </c>
      <c r="U639" s="7">
        <f t="shared" si="164"/>
        <v>4.0229534110789666E-2</v>
      </c>
    </row>
    <row r="640" spans="2:21" x14ac:dyDescent="0.3">
      <c r="B640" s="2" t="str">
        <f t="shared" si="153"/>
        <v/>
      </c>
      <c r="C640" s="4">
        <f t="shared" si="165"/>
        <v>534</v>
      </c>
      <c r="D640" s="40">
        <f t="shared" si="160"/>
        <v>44.5</v>
      </c>
      <c r="E640" s="2">
        <f t="shared" si="161"/>
        <v>18774.809157923726</v>
      </c>
      <c r="F640" s="2">
        <f t="shared" si="166"/>
        <v>870.05000000000007</v>
      </c>
      <c r="G640" s="2">
        <f t="shared" si="167"/>
        <v>46.93702289480931</v>
      </c>
      <c r="H640" s="2">
        <f t="shared" si="168"/>
        <v>823.11297710519079</v>
      </c>
      <c r="I640" s="2">
        <f t="shared" si="154"/>
        <v>17951.696180818537</v>
      </c>
      <c r="J640" s="2"/>
      <c r="K640" s="2">
        <f>K639*(1+$C$44*IF(ISERROR(VLOOKUP(C640/12,#REF!,1,FALSE)),0,1))</f>
        <v>259000</v>
      </c>
      <c r="L640" s="2">
        <f>L639*(1+$C$44*IF(ISERROR(VLOOKUP(C640/12,#REF!,1,FALSE)),0,1))</f>
        <v>857.11999999999989</v>
      </c>
      <c r="M640" s="2">
        <f t="shared" si="155"/>
        <v>-12.930000000000177</v>
      </c>
      <c r="N640" s="2">
        <f t="shared" si="156"/>
        <v>449.74131043852395</v>
      </c>
      <c r="O640" s="2">
        <f>IF(ISERROR(VLOOKUP(C640/12,#REF!,1,FALSE)),0,1)*SUM(N629:N640)*$C$66</f>
        <v>0</v>
      </c>
      <c r="P640" s="2">
        <f t="shared" si="157"/>
        <v>0</v>
      </c>
      <c r="Q640" s="2">
        <f t="shared" si="162"/>
        <v>-67335.506677635582</v>
      </c>
      <c r="R640" s="2">
        <f t="shared" si="158"/>
        <v>173712.79714154586</v>
      </c>
      <c r="S640" s="2">
        <f t="shared" si="163"/>
        <v>143712.79714154586</v>
      </c>
      <c r="T640" s="7">
        <f t="shared" si="159"/>
        <v>0.67070578046928908</v>
      </c>
      <c r="U640" s="7">
        <f t="shared" si="164"/>
        <v>4.0254404065132476E-2</v>
      </c>
    </row>
    <row r="641" spans="2:21" x14ac:dyDescent="0.3">
      <c r="B641" s="2" t="str">
        <f t="shared" si="153"/>
        <v/>
      </c>
      <c r="C641" s="4">
        <f t="shared" si="165"/>
        <v>535</v>
      </c>
      <c r="D641" s="40">
        <f t="shared" si="160"/>
        <v>44.583333333333336</v>
      </c>
      <c r="E641" s="2">
        <f t="shared" si="161"/>
        <v>17951.696180818537</v>
      </c>
      <c r="F641" s="2">
        <f t="shared" si="166"/>
        <v>870.05000000000007</v>
      </c>
      <c r="G641" s="2">
        <f t="shared" si="167"/>
        <v>44.879240452046339</v>
      </c>
      <c r="H641" s="2">
        <f t="shared" si="168"/>
        <v>825.17075954795371</v>
      </c>
      <c r="I641" s="2">
        <f t="shared" si="154"/>
        <v>17126.525421270584</v>
      </c>
      <c r="J641" s="2"/>
      <c r="K641" s="2">
        <f>K640*(1+$C$44*IF(ISERROR(VLOOKUP(C641/12,#REF!,1,FALSE)),0,1))</f>
        <v>259000</v>
      </c>
      <c r="L641" s="2">
        <f>L640*(1+$C$44*IF(ISERROR(VLOOKUP(C641/12,#REF!,1,FALSE)),0,1))</f>
        <v>857.11999999999989</v>
      </c>
      <c r="M641" s="2">
        <f t="shared" si="155"/>
        <v>-12.930000000000177</v>
      </c>
      <c r="N641" s="2">
        <f t="shared" si="156"/>
        <v>451.79909288128687</v>
      </c>
      <c r="O641" s="2">
        <f>IF(ISERROR(VLOOKUP(C641/12,#REF!,1,FALSE)),0,1)*SUM(N630:N641)*$C$66</f>
        <v>0</v>
      </c>
      <c r="P641" s="2">
        <f t="shared" si="157"/>
        <v>0</v>
      </c>
      <c r="Q641" s="2">
        <f t="shared" si="162"/>
        <v>-67404.549599866936</v>
      </c>
      <c r="R641" s="2">
        <f t="shared" si="158"/>
        <v>174468.92497886249</v>
      </c>
      <c r="S641" s="2">
        <f t="shared" si="163"/>
        <v>144468.92497886249</v>
      </c>
      <c r="T641" s="7">
        <f t="shared" si="159"/>
        <v>0.67362519296858103</v>
      </c>
      <c r="U641" s="7">
        <f t="shared" si="164"/>
        <v>4.0279009407026445E-2</v>
      </c>
    </row>
    <row r="642" spans="2:21" x14ac:dyDescent="0.3">
      <c r="B642" s="2" t="str">
        <f t="shared" si="153"/>
        <v/>
      </c>
      <c r="C642" s="4">
        <f t="shared" si="165"/>
        <v>536</v>
      </c>
      <c r="D642" s="40">
        <f t="shared" si="160"/>
        <v>44.666666666666664</v>
      </c>
      <c r="E642" s="2">
        <f t="shared" si="161"/>
        <v>17126.525421270584</v>
      </c>
      <c r="F642" s="2">
        <f t="shared" si="166"/>
        <v>870.05000000000007</v>
      </c>
      <c r="G642" s="2">
        <f t="shared" si="167"/>
        <v>42.816313553176457</v>
      </c>
      <c r="H642" s="2">
        <f t="shared" si="168"/>
        <v>827.23368644682364</v>
      </c>
      <c r="I642" s="2">
        <f t="shared" si="154"/>
        <v>16299.291734823761</v>
      </c>
      <c r="J642" s="2"/>
      <c r="K642" s="2">
        <f>K641*(1+$C$44*IF(ISERROR(VLOOKUP(C642/12,#REF!,1,FALSE)),0,1))</f>
        <v>259000</v>
      </c>
      <c r="L642" s="2">
        <f>L641*(1+$C$44*IF(ISERROR(VLOOKUP(C642/12,#REF!,1,FALSE)),0,1))</f>
        <v>857.11999999999989</v>
      </c>
      <c r="M642" s="2">
        <f t="shared" si="155"/>
        <v>-12.930000000000177</v>
      </c>
      <c r="N642" s="2">
        <f t="shared" si="156"/>
        <v>453.8620197801568</v>
      </c>
      <c r="O642" s="2">
        <f>IF(ISERROR(VLOOKUP(C642/12,#REF!,1,FALSE)),0,1)*SUM(N631:N642)*$C$66</f>
        <v>0</v>
      </c>
      <c r="P642" s="2">
        <f t="shared" si="157"/>
        <v>0</v>
      </c>
      <c r="Q642" s="2">
        <f t="shared" si="162"/>
        <v>-67473.650057866806</v>
      </c>
      <c r="R642" s="2">
        <f t="shared" si="158"/>
        <v>175227.05820730943</v>
      </c>
      <c r="S642" s="2">
        <f t="shared" si="163"/>
        <v>145227.05820730943</v>
      </c>
      <c r="T642" s="7">
        <f t="shared" si="159"/>
        <v>0.67655234829076993</v>
      </c>
      <c r="U642" s="7">
        <f t="shared" si="164"/>
        <v>4.0303352609106557E-2</v>
      </c>
    </row>
    <row r="643" spans="2:21" x14ac:dyDescent="0.3">
      <c r="B643" s="2" t="str">
        <f t="shared" si="153"/>
        <v/>
      </c>
      <c r="C643" s="4">
        <f t="shared" si="165"/>
        <v>537</v>
      </c>
      <c r="D643" s="40">
        <f t="shared" si="160"/>
        <v>44.75</v>
      </c>
      <c r="E643" s="2">
        <f t="shared" si="161"/>
        <v>16299.291734823761</v>
      </c>
      <c r="F643" s="2">
        <f t="shared" si="166"/>
        <v>870.05000000000007</v>
      </c>
      <c r="G643" s="2">
        <f t="shared" si="167"/>
        <v>40.748229337059399</v>
      </c>
      <c r="H643" s="2">
        <f t="shared" si="168"/>
        <v>829.30177066294073</v>
      </c>
      <c r="I643" s="2">
        <f t="shared" si="154"/>
        <v>15469.989964160821</v>
      </c>
      <c r="J643" s="2"/>
      <c r="K643" s="2">
        <f>K642*(1+$C$44*IF(ISERROR(VLOOKUP(C643/12,#REF!,1,FALSE)),0,1))</f>
        <v>259000</v>
      </c>
      <c r="L643" s="2">
        <f>L642*(1+$C$44*IF(ISERROR(VLOOKUP(C643/12,#REF!,1,FALSE)),0,1))</f>
        <v>857.11999999999989</v>
      </c>
      <c r="M643" s="2">
        <f t="shared" si="155"/>
        <v>-12.930000000000177</v>
      </c>
      <c r="N643" s="2">
        <f t="shared" si="156"/>
        <v>455.93010399627377</v>
      </c>
      <c r="O643" s="2">
        <f>IF(ISERROR(VLOOKUP(C643/12,#REF!,1,FALSE)),0,1)*SUM(N632:N643)*$C$66</f>
        <v>0</v>
      </c>
      <c r="P643" s="2">
        <f t="shared" si="157"/>
        <v>0</v>
      </c>
      <c r="Q643" s="2">
        <f t="shared" si="162"/>
        <v>-67542.808099581685</v>
      </c>
      <c r="R643" s="2">
        <f t="shared" si="158"/>
        <v>175987.20193625748</v>
      </c>
      <c r="S643" s="2">
        <f t="shared" si="163"/>
        <v>145987.20193625748</v>
      </c>
      <c r="T643" s="7">
        <f t="shared" si="159"/>
        <v>0.67948726616315624</v>
      </c>
      <c r="U643" s="7">
        <f t="shared" si="164"/>
        <v>4.0327436117489457E-2</v>
      </c>
    </row>
    <row r="644" spans="2:21" x14ac:dyDescent="0.3">
      <c r="B644" s="2" t="str">
        <f t="shared" si="153"/>
        <v/>
      </c>
      <c r="C644" s="4">
        <f t="shared" si="165"/>
        <v>538</v>
      </c>
      <c r="D644" s="40">
        <f t="shared" si="160"/>
        <v>44.833333333333336</v>
      </c>
      <c r="E644" s="2">
        <f t="shared" si="161"/>
        <v>15469.989964160821</v>
      </c>
      <c r="F644" s="2">
        <f t="shared" si="166"/>
        <v>870.05000000000007</v>
      </c>
      <c r="G644" s="2">
        <f t="shared" si="167"/>
        <v>38.674974910402049</v>
      </c>
      <c r="H644" s="2">
        <f t="shared" si="168"/>
        <v>831.37502508959801</v>
      </c>
      <c r="I644" s="2">
        <f t="shared" si="154"/>
        <v>14638.614939071223</v>
      </c>
      <c r="J644" s="2"/>
      <c r="K644" s="2">
        <f>K643*(1+$C$44*IF(ISERROR(VLOOKUP(C644/12,#REF!,1,FALSE)),0,1))</f>
        <v>259000</v>
      </c>
      <c r="L644" s="2">
        <f>L643*(1+$C$44*IF(ISERROR(VLOOKUP(C644/12,#REF!,1,FALSE)),0,1))</f>
        <v>857.11999999999989</v>
      </c>
      <c r="M644" s="2">
        <f t="shared" si="155"/>
        <v>-12.930000000000177</v>
      </c>
      <c r="N644" s="2">
        <f t="shared" si="156"/>
        <v>458.00335842293117</v>
      </c>
      <c r="O644" s="2">
        <f>IF(ISERROR(VLOOKUP(C644/12,#REF!,1,FALSE)),0,1)*SUM(N633:N644)*$C$66</f>
        <v>0</v>
      </c>
      <c r="P644" s="2">
        <f t="shared" si="157"/>
        <v>0</v>
      </c>
      <c r="Q644" s="2">
        <f t="shared" si="162"/>
        <v>-67612.023772997985</v>
      </c>
      <c r="R644" s="2">
        <f t="shared" si="158"/>
        <v>176749.36128793081</v>
      </c>
      <c r="S644" s="2">
        <f t="shared" si="163"/>
        <v>146749.36128793081</v>
      </c>
      <c r="T644" s="7">
        <f t="shared" si="159"/>
        <v>0.68242996636266717</v>
      </c>
      <c r="U644" s="7">
        <f t="shared" si="164"/>
        <v>4.0351262352108952E-2</v>
      </c>
    </row>
    <row r="645" spans="2:21" x14ac:dyDescent="0.3">
      <c r="B645" s="2" t="str">
        <f t="shared" si="153"/>
        <v/>
      </c>
      <c r="C645" s="4">
        <f t="shared" si="165"/>
        <v>539</v>
      </c>
      <c r="D645" s="40">
        <f t="shared" si="160"/>
        <v>44.916666666666664</v>
      </c>
      <c r="E645" s="2">
        <f t="shared" si="161"/>
        <v>14638.614939071223</v>
      </c>
      <c r="F645" s="2">
        <f t="shared" si="166"/>
        <v>870.05000000000007</v>
      </c>
      <c r="G645" s="2">
        <f t="shared" si="167"/>
        <v>36.596537347678058</v>
      </c>
      <c r="H645" s="2">
        <f t="shared" si="168"/>
        <v>833.45346265232206</v>
      </c>
      <c r="I645" s="2">
        <f t="shared" si="154"/>
        <v>13805.161476418902</v>
      </c>
      <c r="J645" s="2"/>
      <c r="K645" s="2">
        <f>K644*(1+$C$44*IF(ISERROR(VLOOKUP(C645/12,#REF!,1,FALSE)),0,1))</f>
        <v>259000</v>
      </c>
      <c r="L645" s="2">
        <f>L644*(1+$C$44*IF(ISERROR(VLOOKUP(C645/12,#REF!,1,FALSE)),0,1))</f>
        <v>857.11999999999989</v>
      </c>
      <c r="M645" s="2">
        <f t="shared" si="155"/>
        <v>-12.930000000000177</v>
      </c>
      <c r="N645" s="2">
        <f t="shared" si="156"/>
        <v>460.08179598565522</v>
      </c>
      <c r="O645" s="2">
        <f>IF(ISERROR(VLOOKUP(C645/12,#REF!,1,FALSE)),0,1)*SUM(N634:N645)*$C$66</f>
        <v>0</v>
      </c>
      <c r="P645" s="2">
        <f t="shared" si="157"/>
        <v>0</v>
      </c>
      <c r="Q645" s="2">
        <f t="shared" si="162"/>
        <v>-67681.297126142133</v>
      </c>
      <c r="R645" s="2">
        <f t="shared" si="158"/>
        <v>177513.54139743897</v>
      </c>
      <c r="S645" s="2">
        <f t="shared" si="163"/>
        <v>147513.54139743897</v>
      </c>
      <c r="T645" s="7">
        <f t="shared" si="159"/>
        <v>0.68538046871598057</v>
      </c>
      <c r="U645" s="7">
        <f t="shared" si="164"/>
        <v>4.0374833707043756E-2</v>
      </c>
    </row>
    <row r="646" spans="2:21" x14ac:dyDescent="0.3">
      <c r="B646" s="2" t="str">
        <f t="shared" si="153"/>
        <v/>
      </c>
      <c r="C646" s="4">
        <f t="shared" si="165"/>
        <v>540</v>
      </c>
      <c r="D646" s="40">
        <f t="shared" si="160"/>
        <v>45</v>
      </c>
      <c r="E646" s="2">
        <f t="shared" si="161"/>
        <v>13805.161476418902</v>
      </c>
      <c r="F646" s="2">
        <f t="shared" si="166"/>
        <v>870.05000000000007</v>
      </c>
      <c r="G646" s="2">
        <f t="shared" si="167"/>
        <v>34.512903691047249</v>
      </c>
      <c r="H646" s="2">
        <f t="shared" si="168"/>
        <v>835.53709630895287</v>
      </c>
      <c r="I646" s="2">
        <f t="shared" si="154"/>
        <v>12969.624380109948</v>
      </c>
      <c r="J646" s="2"/>
      <c r="K646" s="2">
        <f>K645*(1+$C$44*IF(ISERROR(VLOOKUP(C646/12,#REF!,1,FALSE)),0,1))</f>
        <v>259000</v>
      </c>
      <c r="L646" s="2">
        <f>L645*(1+$C$44*IF(ISERROR(VLOOKUP(C646/12,#REF!,1,FALSE)),0,1))</f>
        <v>857.11999999999989</v>
      </c>
      <c r="M646" s="2">
        <f t="shared" si="155"/>
        <v>-12.930000000000177</v>
      </c>
      <c r="N646" s="2">
        <f t="shared" si="156"/>
        <v>462.16542964228603</v>
      </c>
      <c r="O646" s="2">
        <f>IF(ISERROR(VLOOKUP(C646/12,#REF!,1,FALSE)),0,1)*SUM(N635:N646)*$C$66</f>
        <v>0</v>
      </c>
      <c r="P646" s="2">
        <f t="shared" si="157"/>
        <v>0</v>
      </c>
      <c r="Q646" s="2">
        <f t="shared" si="162"/>
        <v>-67750.628207080576</v>
      </c>
      <c r="R646" s="2">
        <f t="shared" si="158"/>
        <v>178279.74741280946</v>
      </c>
      <c r="S646" s="2">
        <f t="shared" si="163"/>
        <v>148279.74741280946</v>
      </c>
      <c r="T646" s="7">
        <f t="shared" si="159"/>
        <v>0.6883387930996504</v>
      </c>
      <c r="U646" s="7">
        <f t="shared" si="164"/>
        <v>4.0398152550841671E-2</v>
      </c>
    </row>
    <row r="647" spans="2:21" x14ac:dyDescent="0.3">
      <c r="B647" s="2" t="str">
        <f t="shared" si="153"/>
        <v/>
      </c>
      <c r="C647" s="4">
        <f t="shared" si="165"/>
        <v>541</v>
      </c>
      <c r="D647" s="40">
        <f t="shared" si="160"/>
        <v>45.083333333333336</v>
      </c>
      <c r="E647" s="2">
        <f t="shared" si="161"/>
        <v>12969.624380109948</v>
      </c>
      <c r="F647" s="2">
        <f t="shared" si="166"/>
        <v>870.05000000000007</v>
      </c>
      <c r="G647" s="2">
        <f t="shared" si="167"/>
        <v>32.424060950274871</v>
      </c>
      <c r="H647" s="2">
        <f t="shared" si="168"/>
        <v>837.62593904972516</v>
      </c>
      <c r="I647" s="2">
        <f t="shared" si="154"/>
        <v>12131.998441060223</v>
      </c>
      <c r="J647" s="2"/>
      <c r="K647" s="2">
        <f>K646*(1+$C$44*IF(ISERROR(VLOOKUP(C647/12,#REF!,1,FALSE)),0,1))</f>
        <v>259000</v>
      </c>
      <c r="L647" s="2">
        <f>L646*(1+$C$44*IF(ISERROR(VLOOKUP(C647/12,#REF!,1,FALSE)),0,1))</f>
        <v>857.11999999999989</v>
      </c>
      <c r="M647" s="2">
        <f t="shared" si="155"/>
        <v>-12.930000000000177</v>
      </c>
      <c r="N647" s="2">
        <f t="shared" si="156"/>
        <v>464.25427238305832</v>
      </c>
      <c r="O647" s="2">
        <f>IF(ISERROR(VLOOKUP(C647/12,#REF!,1,FALSE)),0,1)*SUM(N636:N647)*$C$66</f>
        <v>0</v>
      </c>
      <c r="P647" s="2">
        <f t="shared" si="157"/>
        <v>0</v>
      </c>
      <c r="Q647" s="2">
        <f t="shared" si="162"/>
        <v>-67820.01706391979</v>
      </c>
      <c r="R647" s="2">
        <f t="shared" si="158"/>
        <v>179047.98449501998</v>
      </c>
      <c r="S647" s="2">
        <f t="shared" si="163"/>
        <v>149047.98449501998</v>
      </c>
      <c r="T647" s="7">
        <f t="shared" si="159"/>
        <v>0.69130495944023163</v>
      </c>
      <c r="U647" s="7">
        <f t="shared" si="164"/>
        <v>4.042122122683911E-2</v>
      </c>
    </row>
    <row r="648" spans="2:21" x14ac:dyDescent="0.3">
      <c r="B648" s="2" t="str">
        <f t="shared" si="153"/>
        <v/>
      </c>
      <c r="C648" s="4">
        <f t="shared" si="165"/>
        <v>542</v>
      </c>
      <c r="D648" s="40">
        <f t="shared" si="160"/>
        <v>45.166666666666664</v>
      </c>
      <c r="E648" s="2">
        <f t="shared" si="161"/>
        <v>12131.998441060223</v>
      </c>
      <c r="F648" s="2">
        <f t="shared" si="166"/>
        <v>870.05000000000007</v>
      </c>
      <c r="G648" s="2">
        <f t="shared" si="167"/>
        <v>30.329996102650554</v>
      </c>
      <c r="H648" s="2">
        <f t="shared" si="168"/>
        <v>839.72000389734956</v>
      </c>
      <c r="I648" s="2">
        <f t="shared" si="154"/>
        <v>11292.278437162873</v>
      </c>
      <c r="J648" s="2"/>
      <c r="K648" s="2">
        <f>K647*(1+$C$44*IF(ISERROR(VLOOKUP(C648/12,#REF!,1,FALSE)),0,1))</f>
        <v>259000</v>
      </c>
      <c r="L648" s="2">
        <f>L647*(1+$C$44*IF(ISERROR(VLOOKUP(C648/12,#REF!,1,FALSE)),0,1))</f>
        <v>857.11999999999989</v>
      </c>
      <c r="M648" s="2">
        <f t="shared" si="155"/>
        <v>-12.930000000000177</v>
      </c>
      <c r="N648" s="2">
        <f t="shared" si="156"/>
        <v>466.34833723068272</v>
      </c>
      <c r="O648" s="2">
        <f>IF(ISERROR(VLOOKUP(C648/12,#REF!,1,FALSE)),0,1)*SUM(N637:N648)*$C$66</f>
        <v>0</v>
      </c>
      <c r="P648" s="2">
        <f t="shared" si="157"/>
        <v>0</v>
      </c>
      <c r="Q648" s="2">
        <f t="shared" si="162"/>
        <v>-67889.463744806373</v>
      </c>
      <c r="R648" s="2">
        <f t="shared" si="158"/>
        <v>179818.25781803078</v>
      </c>
      <c r="S648" s="2">
        <f t="shared" si="163"/>
        <v>149818.25781803078</v>
      </c>
      <c r="T648" s="7">
        <f t="shared" si="159"/>
        <v>0.69427898771440455</v>
      </c>
      <c r="U648" s="7">
        <f t="shared" si="164"/>
        <v>4.0444042053475959E-2</v>
      </c>
    </row>
    <row r="649" spans="2:21" x14ac:dyDescent="0.3">
      <c r="B649" s="2" t="str">
        <f t="shared" si="153"/>
        <v/>
      </c>
      <c r="C649" s="4">
        <f t="shared" si="165"/>
        <v>543</v>
      </c>
      <c r="D649" s="40">
        <f t="shared" si="160"/>
        <v>45.25</v>
      </c>
      <c r="E649" s="2">
        <f t="shared" si="161"/>
        <v>11292.278437162873</v>
      </c>
      <c r="F649" s="2">
        <f t="shared" si="166"/>
        <v>870.05000000000007</v>
      </c>
      <c r="G649" s="2">
        <f t="shared" si="167"/>
        <v>28.230696092907181</v>
      </c>
      <c r="H649" s="2">
        <f t="shared" si="168"/>
        <v>841.81930390709294</v>
      </c>
      <c r="I649" s="2">
        <f t="shared" si="154"/>
        <v>10450.459133255779</v>
      </c>
      <c r="J649" s="2"/>
      <c r="K649" s="2">
        <f>K648*(1+$C$44*IF(ISERROR(VLOOKUP(C649/12,#REF!,1,FALSE)),0,1))</f>
        <v>259000</v>
      </c>
      <c r="L649" s="2">
        <f>L648*(1+$C$44*IF(ISERROR(VLOOKUP(C649/12,#REF!,1,FALSE)),0,1))</f>
        <v>857.11999999999989</v>
      </c>
      <c r="M649" s="2">
        <f t="shared" si="155"/>
        <v>-12.930000000000177</v>
      </c>
      <c r="N649" s="2">
        <f t="shared" si="156"/>
        <v>468.44763724042599</v>
      </c>
      <c r="O649" s="2">
        <f>IF(ISERROR(VLOOKUP(C649/12,#REF!,1,FALSE)),0,1)*SUM(N638:N649)*$C$66</f>
        <v>0</v>
      </c>
      <c r="P649" s="2">
        <f t="shared" si="157"/>
        <v>0</v>
      </c>
      <c r="Q649" s="2">
        <f t="shared" si="162"/>
        <v>-67958.968297927029</v>
      </c>
      <c r="R649" s="2">
        <f t="shared" si="158"/>
        <v>180590.57256881718</v>
      </c>
      <c r="S649" s="2">
        <f t="shared" si="163"/>
        <v>150590.57256881718</v>
      </c>
      <c r="T649" s="7">
        <f t="shared" si="159"/>
        <v>0.69726089794910107</v>
      </c>
      <c r="U649" s="7">
        <f t="shared" si="164"/>
        <v>4.0466617324605769E-2</v>
      </c>
    </row>
    <row r="650" spans="2:21" x14ac:dyDescent="0.3">
      <c r="B650" s="2" t="str">
        <f t="shared" si="153"/>
        <v/>
      </c>
      <c r="C650" s="4">
        <f t="shared" si="165"/>
        <v>544</v>
      </c>
      <c r="D650" s="40">
        <f t="shared" si="160"/>
        <v>45.333333333333336</v>
      </c>
      <c r="E650" s="2">
        <f t="shared" si="161"/>
        <v>10450.459133255779</v>
      </c>
      <c r="F650" s="2">
        <f t="shared" si="166"/>
        <v>870.05000000000007</v>
      </c>
      <c r="G650" s="2">
        <f t="shared" si="167"/>
        <v>26.126147833139445</v>
      </c>
      <c r="H650" s="2">
        <f t="shared" si="168"/>
        <v>843.92385216686057</v>
      </c>
      <c r="I650" s="2">
        <f t="shared" si="154"/>
        <v>9606.5352810889181</v>
      </c>
      <c r="J650" s="2"/>
      <c r="K650" s="2">
        <f>K649*(1+$C$44*IF(ISERROR(VLOOKUP(C650/12,#REF!,1,FALSE)),0,1))</f>
        <v>259000</v>
      </c>
      <c r="L650" s="2">
        <f>L649*(1+$C$44*IF(ISERROR(VLOOKUP(C650/12,#REF!,1,FALSE)),0,1))</f>
        <v>857.11999999999989</v>
      </c>
      <c r="M650" s="2">
        <f t="shared" si="155"/>
        <v>-12.930000000000177</v>
      </c>
      <c r="N650" s="2">
        <f t="shared" si="156"/>
        <v>470.55218550019373</v>
      </c>
      <c r="O650" s="2">
        <f>IF(ISERROR(VLOOKUP(C650/12,#REF!,1,FALSE)),0,1)*SUM(N639:N650)*$C$66</f>
        <v>0</v>
      </c>
      <c r="P650" s="2">
        <f t="shared" si="157"/>
        <v>0</v>
      </c>
      <c r="Q650" s="2">
        <f t="shared" si="162"/>
        <v>-68028.530771508624</v>
      </c>
      <c r="R650" s="2">
        <f t="shared" si="158"/>
        <v>181364.93394740243</v>
      </c>
      <c r="S650" s="2">
        <f t="shared" si="163"/>
        <v>151364.93394740243</v>
      </c>
      <c r="T650" s="7">
        <f t="shared" si="159"/>
        <v>0.70025071022163099</v>
      </c>
      <c r="U650" s="7">
        <f t="shared" si="164"/>
        <v>4.0488949309800848E-2</v>
      </c>
    </row>
    <row r="651" spans="2:21" x14ac:dyDescent="0.3">
      <c r="B651" s="2" t="str">
        <f t="shared" si="153"/>
        <v/>
      </c>
      <c r="C651" s="4">
        <f t="shared" si="165"/>
        <v>545</v>
      </c>
      <c r="D651" s="40">
        <f t="shared" si="160"/>
        <v>45.416666666666664</v>
      </c>
      <c r="E651" s="2">
        <f t="shared" si="161"/>
        <v>9606.5352810889181</v>
      </c>
      <c r="F651" s="2">
        <f t="shared" si="166"/>
        <v>870.05000000000007</v>
      </c>
      <c r="G651" s="2">
        <f t="shared" si="167"/>
        <v>24.016338202722295</v>
      </c>
      <c r="H651" s="2">
        <f t="shared" si="168"/>
        <v>846.03366179727777</v>
      </c>
      <c r="I651" s="2">
        <f t="shared" si="154"/>
        <v>8760.501619291641</v>
      </c>
      <c r="J651" s="2"/>
      <c r="K651" s="2">
        <f>K650*(1+$C$44*IF(ISERROR(VLOOKUP(C651/12,#REF!,1,FALSE)),0,1))</f>
        <v>259000</v>
      </c>
      <c r="L651" s="2">
        <f>L650*(1+$C$44*IF(ISERROR(VLOOKUP(C651/12,#REF!,1,FALSE)),0,1))</f>
        <v>857.11999999999989</v>
      </c>
      <c r="M651" s="2">
        <f t="shared" si="155"/>
        <v>-12.930000000000177</v>
      </c>
      <c r="N651" s="2">
        <f t="shared" si="156"/>
        <v>472.66199513061093</v>
      </c>
      <c r="O651" s="2">
        <f>IF(ISERROR(VLOOKUP(C651/12,#REF!,1,FALSE)),0,1)*SUM(N640:N651)*$C$66</f>
        <v>0</v>
      </c>
      <c r="P651" s="2">
        <f t="shared" si="157"/>
        <v>0</v>
      </c>
      <c r="Q651" s="2">
        <f t="shared" si="162"/>
        <v>-68098.151213818201</v>
      </c>
      <c r="R651" s="2">
        <f t="shared" si="158"/>
        <v>182141.34716689016</v>
      </c>
      <c r="S651" s="2">
        <f t="shared" si="163"/>
        <v>152141.34716689016</v>
      </c>
      <c r="T651" s="7">
        <f t="shared" si="159"/>
        <v>0.70324844465980763</v>
      </c>
      <c r="U651" s="7">
        <f t="shared" si="164"/>
        <v>4.0511040254654462E-2</v>
      </c>
    </row>
    <row r="652" spans="2:21" x14ac:dyDescent="0.3">
      <c r="B652" s="2" t="str">
        <f t="shared" si="153"/>
        <v/>
      </c>
      <c r="C652" s="4">
        <f t="shared" si="165"/>
        <v>546</v>
      </c>
      <c r="D652" s="40">
        <f t="shared" si="160"/>
        <v>45.5</v>
      </c>
      <c r="E652" s="2">
        <f t="shared" si="161"/>
        <v>8760.501619291641</v>
      </c>
      <c r="F652" s="2">
        <f t="shared" si="166"/>
        <v>870.05000000000007</v>
      </c>
      <c r="G652" s="2">
        <f t="shared" si="167"/>
        <v>21.901254048229102</v>
      </c>
      <c r="H652" s="2">
        <f t="shared" si="168"/>
        <v>848.14874595177093</v>
      </c>
      <c r="I652" s="2">
        <f t="shared" si="154"/>
        <v>7912.3528733398698</v>
      </c>
      <c r="J652" s="2"/>
      <c r="K652" s="2">
        <f>K651*(1+$C$44*IF(ISERROR(VLOOKUP(C652/12,#REF!,1,FALSE)),0,1))</f>
        <v>259000</v>
      </c>
      <c r="L652" s="2">
        <f>L651*(1+$C$44*IF(ISERROR(VLOOKUP(C652/12,#REF!,1,FALSE)),0,1))</f>
        <v>857.11999999999989</v>
      </c>
      <c r="M652" s="2">
        <f t="shared" si="155"/>
        <v>-12.930000000000177</v>
      </c>
      <c r="N652" s="2">
        <f t="shared" si="156"/>
        <v>474.77707928510409</v>
      </c>
      <c r="O652" s="2">
        <f>IF(ISERROR(VLOOKUP(C652/12,#REF!,1,FALSE)),0,1)*SUM(N641:N652)*$C$66</f>
        <v>0</v>
      </c>
      <c r="P652" s="2">
        <f t="shared" si="157"/>
        <v>0</v>
      </c>
      <c r="Q652" s="2">
        <f t="shared" si="162"/>
        <v>-68167.82967316304</v>
      </c>
      <c r="R652" s="2">
        <f t="shared" si="158"/>
        <v>182919.81745349709</v>
      </c>
      <c r="S652" s="2">
        <f t="shared" si="163"/>
        <v>152919.81745349709</v>
      </c>
      <c r="T652" s="7">
        <f t="shared" si="159"/>
        <v>0.70625412144207367</v>
      </c>
      <c r="U652" s="7">
        <f t="shared" si="164"/>
        <v>4.053289238107638E-2</v>
      </c>
    </row>
    <row r="653" spans="2:21" x14ac:dyDescent="0.3">
      <c r="B653" s="2" t="str">
        <f t="shared" si="153"/>
        <v/>
      </c>
      <c r="C653" s="4">
        <f t="shared" si="165"/>
        <v>547</v>
      </c>
      <c r="D653" s="40">
        <f t="shared" si="160"/>
        <v>45.583333333333336</v>
      </c>
      <c r="E653" s="2">
        <f t="shared" si="161"/>
        <v>7912.3528733398698</v>
      </c>
      <c r="F653" s="2">
        <f t="shared" si="166"/>
        <v>870.05000000000007</v>
      </c>
      <c r="G653" s="2">
        <f t="shared" si="167"/>
        <v>19.780882183349672</v>
      </c>
      <c r="H653" s="2">
        <f t="shared" si="168"/>
        <v>850.26911781665035</v>
      </c>
      <c r="I653" s="2">
        <f t="shared" si="154"/>
        <v>7062.0837555232192</v>
      </c>
      <c r="J653" s="2"/>
      <c r="K653" s="2">
        <f>K652*(1+$C$44*IF(ISERROR(VLOOKUP(C653/12,#REF!,1,FALSE)),0,1))</f>
        <v>259000</v>
      </c>
      <c r="L653" s="2">
        <f>L652*(1+$C$44*IF(ISERROR(VLOOKUP(C653/12,#REF!,1,FALSE)),0,1))</f>
        <v>857.11999999999989</v>
      </c>
      <c r="M653" s="2">
        <f t="shared" si="155"/>
        <v>-12.930000000000177</v>
      </c>
      <c r="N653" s="2">
        <f t="shared" si="156"/>
        <v>476.89745114998351</v>
      </c>
      <c r="O653" s="2">
        <f>IF(ISERROR(VLOOKUP(C653/12,#REF!,1,FALSE)),0,1)*SUM(N642:N653)*$C$66</f>
        <v>0</v>
      </c>
      <c r="P653" s="2">
        <f t="shared" si="157"/>
        <v>0</v>
      </c>
      <c r="Q653" s="2">
        <f t="shared" si="162"/>
        <v>-68237.566197890657</v>
      </c>
      <c r="R653" s="2">
        <f t="shared" si="158"/>
        <v>183700.3500465861</v>
      </c>
      <c r="S653" s="2">
        <f t="shared" si="163"/>
        <v>153700.3500465861</v>
      </c>
      <c r="T653" s="7">
        <f t="shared" si="159"/>
        <v>0.70926776079762976</v>
      </c>
      <c r="U653" s="7">
        <f t="shared" si="164"/>
        <v>4.0554507887587077E-2</v>
      </c>
    </row>
    <row r="654" spans="2:21" x14ac:dyDescent="0.3">
      <c r="B654" s="2" t="str">
        <f t="shared" si="153"/>
        <v/>
      </c>
      <c r="C654" s="4">
        <f t="shared" si="165"/>
        <v>548</v>
      </c>
      <c r="D654" s="40">
        <f t="shared" si="160"/>
        <v>45.666666666666664</v>
      </c>
      <c r="E654" s="2">
        <f t="shared" si="161"/>
        <v>7062.0837555232192</v>
      </c>
      <c r="F654" s="2">
        <f t="shared" si="166"/>
        <v>870.05000000000007</v>
      </c>
      <c r="G654" s="2">
        <f t="shared" si="167"/>
        <v>17.655209388808046</v>
      </c>
      <c r="H654" s="2">
        <f t="shared" si="168"/>
        <v>852.39479061119198</v>
      </c>
      <c r="I654" s="2">
        <f t="shared" si="154"/>
        <v>6209.6889649120276</v>
      </c>
      <c r="J654" s="2"/>
      <c r="K654" s="2">
        <f>K653*(1+$C$44*IF(ISERROR(VLOOKUP(C654/12,#REF!,1,FALSE)),0,1))</f>
        <v>259000</v>
      </c>
      <c r="L654" s="2">
        <f>L653*(1+$C$44*IF(ISERROR(VLOOKUP(C654/12,#REF!,1,FALSE)),0,1))</f>
        <v>857.11999999999989</v>
      </c>
      <c r="M654" s="2">
        <f t="shared" si="155"/>
        <v>-12.930000000000177</v>
      </c>
      <c r="N654" s="2">
        <f t="shared" si="156"/>
        <v>479.02312394452514</v>
      </c>
      <c r="O654" s="2">
        <f>IF(ISERROR(VLOOKUP(C654/12,#REF!,1,FALSE)),0,1)*SUM(N643:N654)*$C$66</f>
        <v>0</v>
      </c>
      <c r="P654" s="2">
        <f t="shared" si="157"/>
        <v>0</v>
      </c>
      <c r="Q654" s="2">
        <f t="shared" si="162"/>
        <v>-68307.360836388892</v>
      </c>
      <c r="R654" s="2">
        <f t="shared" si="158"/>
        <v>184482.95019869908</v>
      </c>
      <c r="S654" s="2">
        <f t="shared" si="163"/>
        <v>154482.95019869908</v>
      </c>
      <c r="T654" s="7">
        <f t="shared" si="159"/>
        <v>0.71228938300656019</v>
      </c>
      <c r="U654" s="7">
        <f t="shared" si="164"/>
        <v>4.0575888949604844E-2</v>
      </c>
    </row>
    <row r="655" spans="2:21" x14ac:dyDescent="0.3">
      <c r="B655" s="2" t="str">
        <f t="shared" si="153"/>
        <v/>
      </c>
      <c r="C655" s="4">
        <f t="shared" si="165"/>
        <v>549</v>
      </c>
      <c r="D655" s="40">
        <f t="shared" si="160"/>
        <v>45.75</v>
      </c>
      <c r="E655" s="2">
        <f t="shared" si="161"/>
        <v>6209.6889649120276</v>
      </c>
      <c r="F655" s="2">
        <f t="shared" si="166"/>
        <v>870.05000000000007</v>
      </c>
      <c r="G655" s="2">
        <f t="shared" si="167"/>
        <v>15.524222412280068</v>
      </c>
      <c r="H655" s="2">
        <f t="shared" si="168"/>
        <v>854.52577758771997</v>
      </c>
      <c r="I655" s="2">
        <f t="shared" si="154"/>
        <v>5355.1631873243077</v>
      </c>
      <c r="J655" s="2"/>
      <c r="K655" s="2">
        <f>K654*(1+$C$44*IF(ISERROR(VLOOKUP(C655/12,#REF!,1,FALSE)),0,1))</f>
        <v>259000</v>
      </c>
      <c r="L655" s="2">
        <f>L654*(1+$C$44*IF(ISERROR(VLOOKUP(C655/12,#REF!,1,FALSE)),0,1))</f>
        <v>857.11999999999989</v>
      </c>
      <c r="M655" s="2">
        <f t="shared" si="155"/>
        <v>-12.930000000000177</v>
      </c>
      <c r="N655" s="2">
        <f t="shared" si="156"/>
        <v>481.15411092105313</v>
      </c>
      <c r="O655" s="2">
        <f>IF(ISERROR(VLOOKUP(C655/12,#REF!,1,FALSE)),0,1)*SUM(N644:N655)*$C$66</f>
        <v>0</v>
      </c>
      <c r="P655" s="2">
        <f t="shared" si="157"/>
        <v>0</v>
      </c>
      <c r="Q655" s="2">
        <f t="shared" si="162"/>
        <v>-68377.213637085864</v>
      </c>
      <c r="R655" s="2">
        <f t="shared" si="158"/>
        <v>185267.62317558983</v>
      </c>
      <c r="S655" s="2">
        <f t="shared" si="163"/>
        <v>155267.62317558983</v>
      </c>
      <c r="T655" s="7">
        <f t="shared" si="159"/>
        <v>0.71531900839996077</v>
      </c>
      <c r="U655" s="7">
        <f t="shared" si="164"/>
        <v>4.0597037719730666E-2</v>
      </c>
    </row>
    <row r="656" spans="2:21" x14ac:dyDescent="0.3">
      <c r="B656" s="2" t="str">
        <f t="shared" si="153"/>
        <v/>
      </c>
      <c r="C656" s="4">
        <f t="shared" si="165"/>
        <v>550</v>
      </c>
      <c r="D656" s="40">
        <f t="shared" si="160"/>
        <v>45.833333333333336</v>
      </c>
      <c r="E656" s="2">
        <f t="shared" si="161"/>
        <v>5355.1631873243077</v>
      </c>
      <c r="F656" s="2">
        <f t="shared" si="166"/>
        <v>870.05000000000007</v>
      </c>
      <c r="G656" s="2">
        <f t="shared" si="167"/>
        <v>13.387907968310769</v>
      </c>
      <c r="H656" s="2">
        <f t="shared" si="168"/>
        <v>856.66209203168933</v>
      </c>
      <c r="I656" s="2">
        <f t="shared" si="154"/>
        <v>4498.5010952926186</v>
      </c>
      <c r="J656" s="2"/>
      <c r="K656" s="2">
        <f>K655*(1+$C$44*IF(ISERROR(VLOOKUP(C656/12,#REF!,1,FALSE)),0,1))</f>
        <v>259000</v>
      </c>
      <c r="L656" s="2">
        <f>L655*(1+$C$44*IF(ISERROR(VLOOKUP(C656/12,#REF!,1,FALSE)),0,1))</f>
        <v>857.11999999999989</v>
      </c>
      <c r="M656" s="2">
        <f t="shared" si="155"/>
        <v>-12.930000000000177</v>
      </c>
      <c r="N656" s="2">
        <f t="shared" si="156"/>
        <v>483.29042536502249</v>
      </c>
      <c r="O656" s="2">
        <f>IF(ISERROR(VLOOKUP(C656/12,#REF!,1,FALSE)),0,1)*SUM(N645:N656)*$C$66</f>
        <v>0</v>
      </c>
      <c r="P656" s="2">
        <f t="shared" si="157"/>
        <v>0</v>
      </c>
      <c r="Q656" s="2">
        <f t="shared" si="162"/>
        <v>-68447.124648450088</v>
      </c>
      <c r="R656" s="2">
        <f t="shared" si="158"/>
        <v>186054.37425625729</v>
      </c>
      <c r="S656" s="2">
        <f t="shared" si="163"/>
        <v>156054.37425625729</v>
      </c>
      <c r="T656" s="7">
        <f t="shared" si="159"/>
        <v>0.71835665736006671</v>
      </c>
      <c r="U656" s="7">
        <f t="shared" si="164"/>
        <v>4.061795632802867E-2</v>
      </c>
    </row>
    <row r="657" spans="2:21" x14ac:dyDescent="0.3">
      <c r="B657" s="2" t="str">
        <f t="shared" si="153"/>
        <v/>
      </c>
      <c r="C657" s="4">
        <f t="shared" si="165"/>
        <v>551</v>
      </c>
      <c r="D657" s="40">
        <f t="shared" si="160"/>
        <v>45.916666666666664</v>
      </c>
      <c r="E657" s="2">
        <f t="shared" si="161"/>
        <v>4498.5010952926186</v>
      </c>
      <c r="F657" s="2">
        <f t="shared" si="166"/>
        <v>870.05000000000007</v>
      </c>
      <c r="G657" s="2">
        <f t="shared" si="167"/>
        <v>11.246252738231547</v>
      </c>
      <c r="H657" s="2">
        <f t="shared" si="168"/>
        <v>858.80374726176854</v>
      </c>
      <c r="I657" s="2">
        <f t="shared" si="154"/>
        <v>3639.6973480308502</v>
      </c>
      <c r="J657" s="2"/>
      <c r="K657" s="2">
        <f>K656*(1+$C$44*IF(ISERROR(VLOOKUP(C657/12,#REF!,1,FALSE)),0,1))</f>
        <v>259000</v>
      </c>
      <c r="L657" s="2">
        <f>L656*(1+$C$44*IF(ISERROR(VLOOKUP(C657/12,#REF!,1,FALSE)),0,1))</f>
        <v>857.11999999999989</v>
      </c>
      <c r="M657" s="2">
        <f t="shared" si="155"/>
        <v>-12.930000000000177</v>
      </c>
      <c r="N657" s="2">
        <f t="shared" si="156"/>
        <v>485.4320805951017</v>
      </c>
      <c r="O657" s="2">
        <f>IF(ISERROR(VLOOKUP(C657/12,#REF!,1,FALSE)),0,1)*SUM(N646:N657)*$C$66</f>
        <v>0</v>
      </c>
      <c r="P657" s="2">
        <f t="shared" si="157"/>
        <v>0</v>
      </c>
      <c r="Q657" s="2">
        <f t="shared" si="162"/>
        <v>-68517.093918990446</v>
      </c>
      <c r="R657" s="2">
        <f t="shared" si="158"/>
        <v>186843.2087329787</v>
      </c>
      <c r="S657" s="2">
        <f t="shared" si="163"/>
        <v>156843.2087329787</v>
      </c>
      <c r="T657" s="7">
        <f t="shared" si="159"/>
        <v>0.72140235032038114</v>
      </c>
      <c r="U657" s="7">
        <f t="shared" si="164"/>
        <v>4.0638646882301455E-2</v>
      </c>
    </row>
    <row r="658" spans="2:21" x14ac:dyDescent="0.3">
      <c r="B658" s="2" t="str">
        <f t="shared" si="153"/>
        <v/>
      </c>
      <c r="C658" s="4">
        <f t="shared" si="165"/>
        <v>552</v>
      </c>
      <c r="D658" s="40">
        <f t="shared" si="160"/>
        <v>46</v>
      </c>
      <c r="E658" s="2">
        <f t="shared" si="161"/>
        <v>3639.6973480308502</v>
      </c>
      <c r="F658" s="2">
        <f t="shared" si="166"/>
        <v>870.05000000000007</v>
      </c>
      <c r="G658" s="2">
        <f t="shared" si="167"/>
        <v>9.099243370077124</v>
      </c>
      <c r="H658" s="2">
        <f t="shared" si="168"/>
        <v>860.95075662992292</v>
      </c>
      <c r="I658" s="2">
        <f t="shared" si="154"/>
        <v>2778.7465914009272</v>
      </c>
      <c r="J658" s="2"/>
      <c r="K658" s="2">
        <f>K657*(1+$C$44*IF(ISERROR(VLOOKUP(C658/12,#REF!,1,FALSE)),0,1))</f>
        <v>259000</v>
      </c>
      <c r="L658" s="2">
        <f>L657*(1+$C$44*IF(ISERROR(VLOOKUP(C658/12,#REF!,1,FALSE)),0,1))</f>
        <v>857.11999999999989</v>
      </c>
      <c r="M658" s="2">
        <f t="shared" si="155"/>
        <v>-12.930000000000177</v>
      </c>
      <c r="N658" s="2">
        <f t="shared" si="156"/>
        <v>487.57908996325608</v>
      </c>
      <c r="O658" s="2">
        <f>IF(ISERROR(VLOOKUP(C658/12,#REF!,1,FALSE)),0,1)*SUM(N647:N658)*$C$66</f>
        <v>0</v>
      </c>
      <c r="P658" s="2">
        <f t="shared" si="157"/>
        <v>0</v>
      </c>
      <c r="Q658" s="2">
        <f t="shared" si="162"/>
        <v>-68587.121497256259</v>
      </c>
      <c r="R658" s="2">
        <f t="shared" si="158"/>
        <v>187634.13191134279</v>
      </c>
      <c r="S658" s="2">
        <f t="shared" si="163"/>
        <v>157634.13191134279</v>
      </c>
      <c r="T658" s="7">
        <f t="shared" si="159"/>
        <v>0.72445610776580227</v>
      </c>
      <c r="U658" s="7">
        <f t="shared" si="164"/>
        <v>4.0659111468363651E-2</v>
      </c>
    </row>
    <row r="659" spans="2:21" x14ac:dyDescent="0.3">
      <c r="B659" s="2" t="str">
        <f t="shared" si="153"/>
        <v/>
      </c>
      <c r="C659" s="4">
        <f t="shared" si="165"/>
        <v>553</v>
      </c>
      <c r="D659" s="40">
        <f t="shared" si="160"/>
        <v>46.083333333333336</v>
      </c>
      <c r="E659" s="2">
        <f t="shared" si="161"/>
        <v>2778.7465914009272</v>
      </c>
      <c r="F659" s="2">
        <f t="shared" si="166"/>
        <v>870.05000000000007</v>
      </c>
      <c r="G659" s="2">
        <f t="shared" si="167"/>
        <v>6.9468664785023178</v>
      </c>
      <c r="H659" s="2">
        <f t="shared" si="168"/>
        <v>863.10313352149774</v>
      </c>
      <c r="I659" s="2">
        <f t="shared" si="154"/>
        <v>1915.6434578794294</v>
      </c>
      <c r="J659" s="2"/>
      <c r="K659" s="2">
        <f>K658*(1+$C$44*IF(ISERROR(VLOOKUP(C659/12,#REF!,1,FALSE)),0,1))</f>
        <v>259000</v>
      </c>
      <c r="L659" s="2">
        <f>L658*(1+$C$44*IF(ISERROR(VLOOKUP(C659/12,#REF!,1,FALSE)),0,1))</f>
        <v>857.11999999999989</v>
      </c>
      <c r="M659" s="2">
        <f t="shared" si="155"/>
        <v>-12.930000000000177</v>
      </c>
      <c r="N659" s="2">
        <f t="shared" si="156"/>
        <v>489.7314668548309</v>
      </c>
      <c r="O659" s="2">
        <f>IF(ISERROR(VLOOKUP(C659/12,#REF!,1,FALSE)),0,1)*SUM(N648:N659)*$C$66</f>
        <v>0</v>
      </c>
      <c r="P659" s="2">
        <f t="shared" si="157"/>
        <v>0</v>
      </c>
      <c r="Q659" s="2">
        <f t="shared" si="162"/>
        <v>-68657.207431837291</v>
      </c>
      <c r="R659" s="2">
        <f t="shared" si="158"/>
        <v>188427.1491102833</v>
      </c>
      <c r="S659" s="2">
        <f t="shared" si="163"/>
        <v>158427.1491102833</v>
      </c>
      <c r="T659" s="7">
        <f t="shared" si="159"/>
        <v>0.72751795023275401</v>
      </c>
      <c r="U659" s="7">
        <f t="shared" si="164"/>
        <v>4.0679352150308823E-2</v>
      </c>
    </row>
    <row r="660" spans="2:21" x14ac:dyDescent="0.3">
      <c r="B660" s="2" t="str">
        <f t="shared" si="153"/>
        <v/>
      </c>
      <c r="C660" s="4">
        <f t="shared" si="165"/>
        <v>554</v>
      </c>
      <c r="D660" s="40">
        <f t="shared" si="160"/>
        <v>46.166666666666664</v>
      </c>
      <c r="E660" s="2">
        <f t="shared" si="161"/>
        <v>1915.6434578794294</v>
      </c>
      <c r="F660" s="2">
        <f t="shared" si="166"/>
        <v>870.05000000000007</v>
      </c>
      <c r="G660" s="2">
        <f t="shared" si="167"/>
        <v>4.7891086446985733</v>
      </c>
      <c r="H660" s="2">
        <f t="shared" si="168"/>
        <v>865.26089135530151</v>
      </c>
      <c r="I660" s="2">
        <f t="shared" si="154"/>
        <v>1050.3825665241279</v>
      </c>
      <c r="J660" s="2"/>
      <c r="K660" s="2">
        <f>K659*(1+$C$44*IF(ISERROR(VLOOKUP(C660/12,#REF!,1,FALSE)),0,1))</f>
        <v>259000</v>
      </c>
      <c r="L660" s="2">
        <f>L659*(1+$C$44*IF(ISERROR(VLOOKUP(C660/12,#REF!,1,FALSE)),0,1))</f>
        <v>857.11999999999989</v>
      </c>
      <c r="M660" s="2">
        <f t="shared" si="155"/>
        <v>-12.930000000000177</v>
      </c>
      <c r="N660" s="2">
        <f t="shared" si="156"/>
        <v>491.88922468863467</v>
      </c>
      <c r="O660" s="2">
        <f>IF(ISERROR(VLOOKUP(C660/12,#REF!,1,FALSE)),0,1)*SUM(N649:N660)*$C$66</f>
        <v>0</v>
      </c>
      <c r="P660" s="2">
        <f t="shared" si="157"/>
        <v>0</v>
      </c>
      <c r="Q660" s="2">
        <f t="shared" si="162"/>
        <v>-68727.351771363814</v>
      </c>
      <c r="R660" s="2">
        <f t="shared" si="158"/>
        <v>189222.26566211207</v>
      </c>
      <c r="S660" s="2">
        <f t="shared" si="163"/>
        <v>159222.26566211207</v>
      </c>
      <c r="T660" s="7">
        <f t="shared" si="159"/>
        <v>0.73058789830931303</v>
      </c>
      <c r="U660" s="7">
        <f t="shared" si="164"/>
        <v>4.069937097077525E-2</v>
      </c>
    </row>
    <row r="661" spans="2:21" x14ac:dyDescent="0.3">
      <c r="B661" s="2" t="str">
        <f t="shared" si="153"/>
        <v/>
      </c>
      <c r="C661" s="4">
        <f t="shared" si="165"/>
        <v>555</v>
      </c>
      <c r="D661" s="40">
        <f t="shared" si="160"/>
        <v>46.25</v>
      </c>
      <c r="E661" s="2">
        <f t="shared" si="161"/>
        <v>1050.3825665241279</v>
      </c>
      <c r="F661" s="2">
        <f t="shared" si="166"/>
        <v>870.05000000000007</v>
      </c>
      <c r="G661" s="2">
        <f t="shared" si="167"/>
        <v>2.6259564163103195</v>
      </c>
      <c r="H661" s="2">
        <f t="shared" si="168"/>
        <v>867.42404358368969</v>
      </c>
      <c r="I661" s="2">
        <f t="shared" si="154"/>
        <v>182.95852294043823</v>
      </c>
      <c r="J661" s="2"/>
      <c r="K661" s="2">
        <f>K660*(1+$C$44*IF(ISERROR(VLOOKUP(C661/12,#REF!,1,FALSE)),0,1))</f>
        <v>259000</v>
      </c>
      <c r="L661" s="2">
        <f>L660*(1+$C$44*IF(ISERROR(VLOOKUP(C661/12,#REF!,1,FALSE)),0,1))</f>
        <v>857.11999999999989</v>
      </c>
      <c r="M661" s="2">
        <f t="shared" si="155"/>
        <v>-12.930000000000177</v>
      </c>
      <c r="N661" s="2">
        <f t="shared" si="156"/>
        <v>494.05237691702285</v>
      </c>
      <c r="O661" s="2">
        <f>IF(ISERROR(VLOOKUP(C661/12,#REF!,1,FALSE)),0,1)*SUM(N650:N661)*$C$66</f>
        <v>0</v>
      </c>
      <c r="P661" s="2">
        <f t="shared" si="157"/>
        <v>0</v>
      </c>
      <c r="Q661" s="2">
        <f t="shared" si="162"/>
        <v>-68797.554564506601</v>
      </c>
      <c r="R661" s="2">
        <f t="shared" si="158"/>
        <v>190019.48691255297</v>
      </c>
      <c r="S661" s="2">
        <f t="shared" si="163"/>
        <v>160019.48691255297</v>
      </c>
      <c r="T661" s="7">
        <f t="shared" si="159"/>
        <v>0.73366597263533961</v>
      </c>
      <c r="U661" s="7">
        <f t="shared" si="164"/>
        <v>4.0719169951206613E-2</v>
      </c>
    </row>
    <row r="662" spans="2:21" x14ac:dyDescent="0.3">
      <c r="B662" s="2" t="str">
        <f t="shared" si="153"/>
        <v>x</v>
      </c>
      <c r="C662" s="4">
        <f t="shared" si="165"/>
        <v>556</v>
      </c>
      <c r="D662" s="40">
        <f t="shared" si="160"/>
        <v>46.333333333333336</v>
      </c>
      <c r="E662" s="2">
        <f t="shared" si="161"/>
        <v>182.95852294043823</v>
      </c>
      <c r="F662" s="2">
        <f t="shared" si="166"/>
        <v>870.05000000000007</v>
      </c>
      <c r="G662" s="2">
        <f t="shared" si="167"/>
        <v>0.45739630735109554</v>
      </c>
      <c r="H662" s="2">
        <f t="shared" si="168"/>
        <v>869.59260369264894</v>
      </c>
      <c r="I662" s="2">
        <f t="shared" si="154"/>
        <v>-686.63408075221071</v>
      </c>
      <c r="J662" s="2"/>
      <c r="K662" s="2">
        <f>K661*(1+$C$44*IF(ISERROR(VLOOKUP(C662/12,#REF!,1,FALSE)),0,1))</f>
        <v>259000</v>
      </c>
      <c r="L662" s="2">
        <f>L661*(1+$C$44*IF(ISERROR(VLOOKUP(C662/12,#REF!,1,FALSE)),0,1))</f>
        <v>857.11999999999989</v>
      </c>
      <c r="M662" s="2">
        <f t="shared" si="155"/>
        <v>-12.930000000000177</v>
      </c>
      <c r="N662" s="2">
        <f t="shared" si="156"/>
        <v>496.2209370259821</v>
      </c>
      <c r="O662" s="2">
        <f>IF(ISERROR(VLOOKUP(C662/12,#REF!,1,FALSE)),0,1)*SUM(N651:N662)*$C$66</f>
        <v>0</v>
      </c>
      <c r="P662" s="2">
        <f t="shared" si="157"/>
        <v>0</v>
      </c>
      <c r="Q662" s="2">
        <f t="shared" si="162"/>
        <v>-68867.81585997701</v>
      </c>
      <c r="R662" s="2">
        <f t="shared" si="158"/>
        <v>190818.8182207752</v>
      </c>
      <c r="S662" s="2">
        <f t="shared" si="163"/>
        <v>160818.8182207752</v>
      </c>
      <c r="T662" s="7">
        <f t="shared" si="159"/>
        <v>0.73675219390260693</v>
      </c>
      <c r="U662" s="7">
        <f t="shared" si="164"/>
        <v>4.0738751092108672E-2</v>
      </c>
    </row>
    <row r="663" spans="2:21" x14ac:dyDescent="0.3">
      <c r="B663" s="2" t="str">
        <f t="shared" si="153"/>
        <v/>
      </c>
      <c r="C663" s="4">
        <f t="shared" si="165"/>
        <v>557</v>
      </c>
      <c r="D663" s="40">
        <f t="shared" si="160"/>
        <v>46.416666666666664</v>
      </c>
      <c r="E663" s="2">
        <f t="shared" si="161"/>
        <v>-686.63408075221071</v>
      </c>
      <c r="F663" s="2">
        <f t="shared" si="166"/>
        <v>870.05000000000007</v>
      </c>
      <c r="G663" s="2">
        <f t="shared" si="167"/>
        <v>-1.7165852018805268</v>
      </c>
      <c r="H663" s="2">
        <f t="shared" si="168"/>
        <v>871.76658520188062</v>
      </c>
      <c r="I663" s="2">
        <f t="shared" si="154"/>
        <v>-1558.4006659540914</v>
      </c>
      <c r="J663" s="2"/>
      <c r="K663" s="2">
        <f>K662*(1+$C$44*IF(ISERROR(VLOOKUP(C663/12,#REF!,1,FALSE)),0,1))</f>
        <v>259000</v>
      </c>
      <c r="L663" s="2">
        <f>L662*(1+$C$44*IF(ISERROR(VLOOKUP(C663/12,#REF!,1,FALSE)),0,1))</f>
        <v>857.11999999999989</v>
      </c>
      <c r="M663" s="2">
        <f t="shared" si="155"/>
        <v>-12.930000000000177</v>
      </c>
      <c r="N663" s="2">
        <f t="shared" si="156"/>
        <v>498.39491853521378</v>
      </c>
      <c r="O663" s="2">
        <f>IF(ISERROR(VLOOKUP(C663/12,#REF!,1,FALSE)),0,1)*SUM(N652:N663)*$C$66</f>
        <v>0</v>
      </c>
      <c r="P663" s="2">
        <f t="shared" si="157"/>
        <v>0</v>
      </c>
      <c r="Q663" s="2">
        <f t="shared" si="162"/>
        <v>-68938.135706526984</v>
      </c>
      <c r="R663" s="2">
        <f t="shared" si="158"/>
        <v>191620.26495942712</v>
      </c>
      <c r="S663" s="2">
        <f t="shared" si="163"/>
        <v>161620.26495942712</v>
      </c>
      <c r="T663" s="7">
        <f t="shared" si="159"/>
        <v>0.73984658285493099</v>
      </c>
      <c r="U663" s="7">
        <f t="shared" si="164"/>
        <v>4.0758116373303288E-2</v>
      </c>
    </row>
    <row r="664" spans="2:21" x14ac:dyDescent="0.3">
      <c r="B664" s="2" t="str">
        <f t="shared" si="153"/>
        <v/>
      </c>
      <c r="C664" s="4">
        <f t="shared" si="165"/>
        <v>558</v>
      </c>
      <c r="D664" s="40">
        <f t="shared" si="160"/>
        <v>46.5</v>
      </c>
      <c r="E664" s="2">
        <f t="shared" si="161"/>
        <v>-1558.4006659540914</v>
      </c>
      <c r="F664" s="2">
        <f t="shared" si="166"/>
        <v>870.05000000000007</v>
      </c>
      <c r="G664" s="2">
        <f t="shared" si="167"/>
        <v>-3.8960016648852283</v>
      </c>
      <c r="H664" s="2">
        <f t="shared" si="168"/>
        <v>873.94600166488533</v>
      </c>
      <c r="I664" s="2">
        <f t="shared" si="154"/>
        <v>-2432.3466676189769</v>
      </c>
      <c r="J664" s="2"/>
      <c r="K664" s="2">
        <f>K663*(1+$C$44*IF(ISERROR(VLOOKUP(C664/12,#REF!,1,FALSE)),0,1))</f>
        <v>259000</v>
      </c>
      <c r="L664" s="2">
        <f>L663*(1+$C$44*IF(ISERROR(VLOOKUP(C664/12,#REF!,1,FALSE)),0,1))</f>
        <v>857.11999999999989</v>
      </c>
      <c r="M664" s="2">
        <f t="shared" si="155"/>
        <v>-12.930000000000177</v>
      </c>
      <c r="N664" s="2">
        <f t="shared" si="156"/>
        <v>500.57433499821849</v>
      </c>
      <c r="O664" s="2">
        <f>IF(ISERROR(VLOOKUP(C664/12,#REF!,1,FALSE)),0,1)*SUM(N653:N664)*$C$66</f>
        <v>0</v>
      </c>
      <c r="P664" s="2">
        <f t="shared" si="157"/>
        <v>0</v>
      </c>
      <c r="Q664" s="2">
        <f t="shared" si="162"/>
        <v>-69008.514152949079</v>
      </c>
      <c r="R664" s="2">
        <f t="shared" si="158"/>
        <v>192423.83251466989</v>
      </c>
      <c r="S664" s="2">
        <f t="shared" si="163"/>
        <v>162423.83251466989</v>
      </c>
      <c r="T664" s="7">
        <f t="shared" si="159"/>
        <v>0.74294916028830071</v>
      </c>
      <c r="U664" s="7">
        <f t="shared" si="164"/>
        <v>4.0777267754178226E-2</v>
      </c>
    </row>
    <row r="665" spans="2:21" x14ac:dyDescent="0.3">
      <c r="B665" s="2" t="str">
        <f t="shared" si="153"/>
        <v/>
      </c>
      <c r="C665" s="4">
        <f t="shared" si="165"/>
        <v>559</v>
      </c>
      <c r="D665" s="40">
        <f t="shared" si="160"/>
        <v>46.583333333333336</v>
      </c>
      <c r="E665" s="2">
        <f t="shared" si="161"/>
        <v>-2432.3466676189769</v>
      </c>
      <c r="F665" s="2">
        <f t="shared" si="166"/>
        <v>870.05000000000007</v>
      </c>
      <c r="G665" s="2">
        <f t="shared" si="167"/>
        <v>-6.0808666690474418</v>
      </c>
      <c r="H665" s="2">
        <f t="shared" si="168"/>
        <v>876.13086666904746</v>
      </c>
      <c r="I665" s="2">
        <f t="shared" si="154"/>
        <v>-3308.4775342880243</v>
      </c>
      <c r="J665" s="2"/>
      <c r="K665" s="2">
        <f>K664*(1+$C$44*IF(ISERROR(VLOOKUP(C665/12,#REF!,1,FALSE)),0,1))</f>
        <v>259000</v>
      </c>
      <c r="L665" s="2">
        <f>L664*(1+$C$44*IF(ISERROR(VLOOKUP(C665/12,#REF!,1,FALSE)),0,1))</f>
        <v>857.11999999999989</v>
      </c>
      <c r="M665" s="2">
        <f t="shared" si="155"/>
        <v>-12.930000000000177</v>
      </c>
      <c r="N665" s="2">
        <f t="shared" si="156"/>
        <v>502.75920000238062</v>
      </c>
      <c r="O665" s="2">
        <f>IF(ISERROR(VLOOKUP(C665/12,#REF!,1,FALSE)),0,1)*SUM(N654:N665)*$C$66</f>
        <v>0</v>
      </c>
      <c r="P665" s="2">
        <f t="shared" si="157"/>
        <v>0</v>
      </c>
      <c r="Q665" s="2">
        <f t="shared" si="162"/>
        <v>-69078.951248076526</v>
      </c>
      <c r="R665" s="2">
        <f t="shared" si="158"/>
        <v>193229.52628621151</v>
      </c>
      <c r="S665" s="2">
        <f t="shared" si="163"/>
        <v>163229.52628621151</v>
      </c>
      <c r="T665" s="7">
        <f t="shared" si="159"/>
        <v>0.74605994705100964</v>
      </c>
      <c r="U665" s="7">
        <f t="shared" si="164"/>
        <v>4.0796207173933396E-2</v>
      </c>
    </row>
    <row r="666" spans="2:21" x14ac:dyDescent="0.3">
      <c r="B666" s="2" t="str">
        <f t="shared" si="153"/>
        <v/>
      </c>
      <c r="C666" s="4">
        <f t="shared" si="165"/>
        <v>560</v>
      </c>
      <c r="D666" s="40">
        <f t="shared" si="160"/>
        <v>46.666666666666664</v>
      </c>
      <c r="E666" s="2">
        <f t="shared" si="161"/>
        <v>-3308.4775342880243</v>
      </c>
      <c r="F666" s="2">
        <f t="shared" si="166"/>
        <v>870.05000000000007</v>
      </c>
      <c r="G666" s="2">
        <f t="shared" si="167"/>
        <v>-8.2711938357200605</v>
      </c>
      <c r="H666" s="2">
        <f t="shared" si="168"/>
        <v>878.32119383572012</v>
      </c>
      <c r="I666" s="2">
        <f t="shared" si="154"/>
        <v>-4186.7987281237447</v>
      </c>
      <c r="J666" s="2"/>
      <c r="K666" s="2">
        <f>K665*(1+$C$44*IF(ISERROR(VLOOKUP(C666/12,#REF!,1,FALSE)),0,1))</f>
        <v>259000</v>
      </c>
      <c r="L666" s="2">
        <f>L665*(1+$C$44*IF(ISERROR(VLOOKUP(C666/12,#REF!,1,FALSE)),0,1))</f>
        <v>857.11999999999989</v>
      </c>
      <c r="M666" s="2">
        <f t="shared" si="155"/>
        <v>-12.930000000000177</v>
      </c>
      <c r="N666" s="2">
        <f t="shared" si="156"/>
        <v>504.94952716905328</v>
      </c>
      <c r="O666" s="2">
        <f>IF(ISERROR(VLOOKUP(C666/12,#REF!,1,FALSE)),0,1)*SUM(N655:N666)*$C$66</f>
        <v>0</v>
      </c>
      <c r="P666" s="2">
        <f t="shared" si="157"/>
        <v>0</v>
      </c>
      <c r="Q666" s="2">
        <f t="shared" si="162"/>
        <v>-69149.447040783241</v>
      </c>
      <c r="R666" s="2">
        <f t="shared" si="158"/>
        <v>194037.3516873405</v>
      </c>
      <c r="S666" s="2">
        <f t="shared" si="163"/>
        <v>164037.3516873405</v>
      </c>
      <c r="T666" s="7">
        <f t="shared" si="159"/>
        <v>0.7491789640437857</v>
      </c>
      <c r="U666" s="7">
        <f t="shared" si="164"/>
        <v>4.0814936551824665E-2</v>
      </c>
    </row>
    <row r="667" spans="2:21" x14ac:dyDescent="0.3">
      <c r="B667" s="2" t="str">
        <f t="shared" si="153"/>
        <v/>
      </c>
      <c r="C667" s="4">
        <f t="shared" si="165"/>
        <v>561</v>
      </c>
      <c r="D667" s="40">
        <f t="shared" si="160"/>
        <v>46.75</v>
      </c>
      <c r="E667" s="2">
        <f t="shared" si="161"/>
        <v>-4186.7987281237447</v>
      </c>
      <c r="F667" s="2">
        <f t="shared" si="166"/>
        <v>870.05000000000007</v>
      </c>
      <c r="G667" s="2">
        <f t="shared" si="167"/>
        <v>-10.466996820309362</v>
      </c>
      <c r="H667" s="2">
        <f t="shared" si="168"/>
        <v>880.51699682030949</v>
      </c>
      <c r="I667" s="2">
        <f t="shared" si="154"/>
        <v>-5067.3157249440537</v>
      </c>
      <c r="J667" s="2"/>
      <c r="K667" s="2">
        <f>K666*(1+$C$44*IF(ISERROR(VLOOKUP(C667/12,#REF!,1,FALSE)),0,1))</f>
        <v>259000</v>
      </c>
      <c r="L667" s="2">
        <f>L666*(1+$C$44*IF(ISERROR(VLOOKUP(C667/12,#REF!,1,FALSE)),0,1))</f>
        <v>857.11999999999989</v>
      </c>
      <c r="M667" s="2">
        <f t="shared" si="155"/>
        <v>-12.930000000000177</v>
      </c>
      <c r="N667" s="2">
        <f t="shared" si="156"/>
        <v>507.14533015364253</v>
      </c>
      <c r="O667" s="2">
        <f>IF(ISERROR(VLOOKUP(C667/12,#REF!,1,FALSE)),0,1)*SUM(N656:N667)*$C$66</f>
        <v>0</v>
      </c>
      <c r="P667" s="2">
        <f t="shared" si="157"/>
        <v>0</v>
      </c>
      <c r="Q667" s="2">
        <f t="shared" si="162"/>
        <v>-69220.001579983887</v>
      </c>
      <c r="R667" s="2">
        <f t="shared" si="158"/>
        <v>194847.31414496017</v>
      </c>
      <c r="S667" s="2">
        <f t="shared" si="163"/>
        <v>164847.31414496017</v>
      </c>
      <c r="T667" s="7">
        <f t="shared" si="159"/>
        <v>0.75230623221992343</v>
      </c>
      <c r="U667" s="7">
        <f t="shared" si="164"/>
        <v>4.0833457787402327E-2</v>
      </c>
    </row>
    <row r="668" spans="2:21" x14ac:dyDescent="0.3">
      <c r="B668" s="2" t="str">
        <f t="shared" si="153"/>
        <v/>
      </c>
      <c r="C668" s="4">
        <f t="shared" si="165"/>
        <v>562</v>
      </c>
      <c r="D668" s="40">
        <f t="shared" si="160"/>
        <v>46.833333333333336</v>
      </c>
      <c r="E668" s="2">
        <f t="shared" si="161"/>
        <v>-5067.3157249440537</v>
      </c>
      <c r="F668" s="2">
        <f t="shared" si="166"/>
        <v>870.05000000000007</v>
      </c>
      <c r="G668" s="2">
        <f t="shared" si="167"/>
        <v>-12.668289312360132</v>
      </c>
      <c r="H668" s="2">
        <f t="shared" si="168"/>
        <v>882.71828931236018</v>
      </c>
      <c r="I668" s="2">
        <f t="shared" si="154"/>
        <v>-5950.0340142564137</v>
      </c>
      <c r="J668" s="2"/>
      <c r="K668" s="2">
        <f>K667*(1+$C$44*IF(ISERROR(VLOOKUP(C668/12,#REF!,1,FALSE)),0,1))</f>
        <v>259000</v>
      </c>
      <c r="L668" s="2">
        <f>L667*(1+$C$44*IF(ISERROR(VLOOKUP(C668/12,#REF!,1,FALSE)),0,1))</f>
        <v>857.11999999999989</v>
      </c>
      <c r="M668" s="2">
        <f t="shared" si="155"/>
        <v>-12.930000000000177</v>
      </c>
      <c r="N668" s="2">
        <f t="shared" si="156"/>
        <v>509.34662264569334</v>
      </c>
      <c r="O668" s="2">
        <f>IF(ISERROR(VLOOKUP(C668/12,#REF!,1,FALSE)),0,1)*SUM(N657:N668)*$C$66</f>
        <v>0</v>
      </c>
      <c r="P668" s="2">
        <f t="shared" si="157"/>
        <v>0</v>
      </c>
      <c r="Q668" s="2">
        <f t="shared" si="162"/>
        <v>-69290.614914633858</v>
      </c>
      <c r="R668" s="2">
        <f t="shared" si="158"/>
        <v>195659.41909962255</v>
      </c>
      <c r="S668" s="2">
        <f t="shared" si="163"/>
        <v>165659.41909962255</v>
      </c>
      <c r="T668" s="7">
        <f t="shared" si="159"/>
        <v>0.75544177258541523</v>
      </c>
      <c r="U668" s="7">
        <f t="shared" si="164"/>
        <v>4.0851772760748473E-2</v>
      </c>
    </row>
    <row r="669" spans="2:21" x14ac:dyDescent="0.3">
      <c r="B669" s="2" t="str">
        <f t="shared" si="153"/>
        <v/>
      </c>
      <c r="C669" s="4">
        <f t="shared" si="165"/>
        <v>563</v>
      </c>
      <c r="D669" s="40">
        <f t="shared" si="160"/>
        <v>46.916666666666664</v>
      </c>
      <c r="E669" s="2">
        <f t="shared" si="161"/>
        <v>-5950.0340142564137</v>
      </c>
      <c r="F669" s="2">
        <f t="shared" si="166"/>
        <v>870.05000000000007</v>
      </c>
      <c r="G669" s="2">
        <f t="shared" si="167"/>
        <v>-14.875085035641034</v>
      </c>
      <c r="H669" s="2">
        <f t="shared" si="168"/>
        <v>884.92508503564113</v>
      </c>
      <c r="I669" s="2">
        <f t="shared" si="154"/>
        <v>-6834.9590992920548</v>
      </c>
      <c r="J669" s="2"/>
      <c r="K669" s="2">
        <f>K668*(1+$C$44*IF(ISERROR(VLOOKUP(C669/12,#REF!,1,FALSE)),0,1))</f>
        <v>259000</v>
      </c>
      <c r="L669" s="2">
        <f>L668*(1+$C$44*IF(ISERROR(VLOOKUP(C669/12,#REF!,1,FALSE)),0,1))</f>
        <v>857.11999999999989</v>
      </c>
      <c r="M669" s="2">
        <f t="shared" si="155"/>
        <v>-12.930000000000177</v>
      </c>
      <c r="N669" s="2">
        <f t="shared" si="156"/>
        <v>511.55341836897429</v>
      </c>
      <c r="O669" s="2">
        <f>IF(ISERROR(VLOOKUP(C669/12,#REF!,1,FALSE)),0,1)*SUM(N658:N669)*$C$66</f>
        <v>0</v>
      </c>
      <c r="P669" s="2">
        <f t="shared" si="157"/>
        <v>0</v>
      </c>
      <c r="Q669" s="2">
        <f t="shared" si="162"/>
        <v>-69361.287093729377</v>
      </c>
      <c r="R669" s="2">
        <f t="shared" si="158"/>
        <v>196473.67200556269</v>
      </c>
      <c r="S669" s="2">
        <f t="shared" si="163"/>
        <v>166473.67200556269</v>
      </c>
      <c r="T669" s="7">
        <f t="shared" si="159"/>
        <v>0.75858560619908377</v>
      </c>
      <c r="U669" s="7">
        <f t="shared" si="164"/>
        <v>4.0869883332709689E-2</v>
      </c>
    </row>
    <row r="670" spans="2:21" x14ac:dyDescent="0.3">
      <c r="B670" s="2" t="str">
        <f t="shared" si="153"/>
        <v/>
      </c>
      <c r="C670" s="4">
        <f t="shared" si="165"/>
        <v>564</v>
      </c>
      <c r="D670" s="40">
        <f t="shared" si="160"/>
        <v>47</v>
      </c>
      <c r="E670" s="2">
        <f t="shared" si="161"/>
        <v>-6834.9590992920548</v>
      </c>
      <c r="F670" s="2">
        <f t="shared" si="166"/>
        <v>870.05000000000007</v>
      </c>
      <c r="G670" s="2">
        <f t="shared" si="167"/>
        <v>-17.087397748230135</v>
      </c>
      <c r="H670" s="2">
        <f t="shared" si="168"/>
        <v>887.13739774823023</v>
      </c>
      <c r="I670" s="2">
        <f t="shared" si="154"/>
        <v>-7722.0964970402847</v>
      </c>
      <c r="J670" s="2"/>
      <c r="K670" s="2">
        <f>K669*(1+$C$44*IF(ISERROR(VLOOKUP(C670/12,#REF!,1,FALSE)),0,1))</f>
        <v>259000</v>
      </c>
      <c r="L670" s="2">
        <f>L669*(1+$C$44*IF(ISERROR(VLOOKUP(C670/12,#REF!,1,FALSE)),0,1))</f>
        <v>857.11999999999989</v>
      </c>
      <c r="M670" s="2">
        <f t="shared" si="155"/>
        <v>-12.930000000000177</v>
      </c>
      <c r="N670" s="2">
        <f t="shared" si="156"/>
        <v>513.76573108156344</v>
      </c>
      <c r="O670" s="2">
        <f>IF(ISERROR(VLOOKUP(C670/12,#REF!,1,FALSE)),0,1)*SUM(N659:N670)*$C$66</f>
        <v>0</v>
      </c>
      <c r="P670" s="2">
        <f t="shared" si="157"/>
        <v>0</v>
      </c>
      <c r="Q670" s="2">
        <f t="shared" si="162"/>
        <v>-69432.018166307476</v>
      </c>
      <c r="R670" s="2">
        <f t="shared" si="158"/>
        <v>197290.07833073279</v>
      </c>
      <c r="S670" s="2">
        <f t="shared" si="163"/>
        <v>167290.07833073279</v>
      </c>
      <c r="T670" s="7">
        <f t="shared" si="159"/>
        <v>0.7617377541727135</v>
      </c>
      <c r="U670" s="7">
        <f t="shared" si="164"/>
        <v>4.0887791345126212E-2</v>
      </c>
    </row>
    <row r="671" spans="2:21" x14ac:dyDescent="0.3">
      <c r="B671" s="2" t="str">
        <f t="shared" si="153"/>
        <v/>
      </c>
      <c r="C671" s="4">
        <f t="shared" si="165"/>
        <v>565</v>
      </c>
      <c r="D671" s="40">
        <f t="shared" si="160"/>
        <v>47.083333333333336</v>
      </c>
      <c r="E671" s="2">
        <f t="shared" si="161"/>
        <v>-7722.0964970402847</v>
      </c>
      <c r="F671" s="2">
        <f t="shared" si="166"/>
        <v>870.05000000000007</v>
      </c>
      <c r="G671" s="2">
        <f t="shared" si="167"/>
        <v>-19.305241242600712</v>
      </c>
      <c r="H671" s="2">
        <f t="shared" si="168"/>
        <v>889.35524124260075</v>
      </c>
      <c r="I671" s="2">
        <f t="shared" si="154"/>
        <v>-8611.4517382828853</v>
      </c>
      <c r="J671" s="2"/>
      <c r="K671" s="2">
        <f>K670*(1+$C$44*IF(ISERROR(VLOOKUP(C671/12,#REF!,1,FALSE)),0,1))</f>
        <v>259000</v>
      </c>
      <c r="L671" s="2">
        <f>L670*(1+$C$44*IF(ISERROR(VLOOKUP(C671/12,#REF!,1,FALSE)),0,1))</f>
        <v>857.11999999999989</v>
      </c>
      <c r="M671" s="2">
        <f t="shared" si="155"/>
        <v>-12.930000000000177</v>
      </c>
      <c r="N671" s="2">
        <f t="shared" si="156"/>
        <v>515.98357457593397</v>
      </c>
      <c r="O671" s="2">
        <f>IF(ISERROR(VLOOKUP(C671/12,#REF!,1,FALSE)),0,1)*SUM(N660:N671)*$C$66</f>
        <v>0</v>
      </c>
      <c r="P671" s="2">
        <f t="shared" si="157"/>
        <v>0</v>
      </c>
      <c r="Q671" s="2">
        <f t="shared" si="162"/>
        <v>-69502.808181446046</v>
      </c>
      <c r="R671" s="2">
        <f t="shared" si="158"/>
        <v>198108.64355683685</v>
      </c>
      <c r="S671" s="2">
        <f t="shared" si="163"/>
        <v>168108.64355683685</v>
      </c>
      <c r="T671" s="7">
        <f t="shared" si="159"/>
        <v>0.7648982376711847</v>
      </c>
      <c r="U671" s="7">
        <f t="shared" si="164"/>
        <v>4.0905498621059522E-2</v>
      </c>
    </row>
    <row r="672" spans="2:21" x14ac:dyDescent="0.3">
      <c r="B672" s="2" t="str">
        <f t="shared" si="153"/>
        <v/>
      </c>
      <c r="C672" s="4">
        <f t="shared" si="165"/>
        <v>566</v>
      </c>
      <c r="D672" s="40">
        <f t="shared" si="160"/>
        <v>47.166666666666664</v>
      </c>
      <c r="E672" s="2">
        <f t="shared" si="161"/>
        <v>-8611.4517382828853</v>
      </c>
      <c r="F672" s="2">
        <f t="shared" si="166"/>
        <v>870.05000000000007</v>
      </c>
      <c r="G672" s="2">
        <f t="shared" si="167"/>
        <v>-21.528629345707213</v>
      </c>
      <c r="H672" s="2">
        <f t="shared" si="168"/>
        <v>891.57862934570733</v>
      </c>
      <c r="I672" s="2">
        <f t="shared" si="154"/>
        <v>-9503.030367628593</v>
      </c>
      <c r="J672" s="2"/>
      <c r="K672" s="2">
        <f>K671*(1+$C$44*IF(ISERROR(VLOOKUP(C672/12,#REF!,1,FALSE)),0,1))</f>
        <v>259000</v>
      </c>
      <c r="L672" s="2">
        <f>L671*(1+$C$44*IF(ISERROR(VLOOKUP(C672/12,#REF!,1,FALSE)),0,1))</f>
        <v>857.11999999999989</v>
      </c>
      <c r="M672" s="2">
        <f t="shared" si="155"/>
        <v>-12.930000000000177</v>
      </c>
      <c r="N672" s="2">
        <f t="shared" si="156"/>
        <v>518.20696267904054</v>
      </c>
      <c r="O672" s="2">
        <f>IF(ISERROR(VLOOKUP(C672/12,#REF!,1,FALSE)),0,1)*SUM(N661:N672)*$C$66</f>
        <v>0</v>
      </c>
      <c r="P672" s="2">
        <f t="shared" si="157"/>
        <v>0</v>
      </c>
      <c r="Q672" s="2">
        <f t="shared" si="162"/>
        <v>-69573.657188263911</v>
      </c>
      <c r="R672" s="2">
        <f t="shared" si="158"/>
        <v>198929.37317936469</v>
      </c>
      <c r="S672" s="2">
        <f t="shared" si="163"/>
        <v>168929.37317936469</v>
      </c>
      <c r="T672" s="7">
        <f t="shared" si="159"/>
        <v>0.76806707791260498</v>
      </c>
      <c r="U672" s="7">
        <f t="shared" si="164"/>
        <v>4.092300696501483E-2</v>
      </c>
    </row>
    <row r="673" spans="2:21" x14ac:dyDescent="0.3">
      <c r="B673" s="2" t="str">
        <f t="shared" si="153"/>
        <v/>
      </c>
      <c r="C673" s="4">
        <f t="shared" si="165"/>
        <v>567</v>
      </c>
      <c r="D673" s="40">
        <f t="shared" si="160"/>
        <v>47.25</v>
      </c>
      <c r="E673" s="2">
        <f t="shared" si="161"/>
        <v>-9503.030367628593</v>
      </c>
      <c r="F673" s="2">
        <f t="shared" si="166"/>
        <v>870.05000000000007</v>
      </c>
      <c r="G673" s="2">
        <f t="shared" si="167"/>
        <v>-23.757575919071481</v>
      </c>
      <c r="H673" s="2">
        <f t="shared" si="168"/>
        <v>893.8075759190715</v>
      </c>
      <c r="I673" s="2">
        <f t="shared" si="154"/>
        <v>-10396.837943547664</v>
      </c>
      <c r="J673" s="2"/>
      <c r="K673" s="2">
        <f>K672*(1+$C$44*IF(ISERROR(VLOOKUP(C673/12,#REF!,1,FALSE)),0,1))</f>
        <v>259000</v>
      </c>
      <c r="L673" s="2">
        <f>L672*(1+$C$44*IF(ISERROR(VLOOKUP(C673/12,#REF!,1,FALSE)),0,1))</f>
        <v>857.11999999999989</v>
      </c>
      <c r="M673" s="2">
        <f t="shared" si="155"/>
        <v>-12.930000000000177</v>
      </c>
      <c r="N673" s="2">
        <f t="shared" si="156"/>
        <v>520.4359092524046</v>
      </c>
      <c r="O673" s="2">
        <f>IF(ISERROR(VLOOKUP(C673/12,#REF!,1,FALSE)),0,1)*SUM(N662:N673)*$C$66</f>
        <v>0</v>
      </c>
      <c r="P673" s="2">
        <f t="shared" si="157"/>
        <v>0</v>
      </c>
      <c r="Q673" s="2">
        <f t="shared" si="162"/>
        <v>-69644.565235920789</v>
      </c>
      <c r="R673" s="2">
        <f t="shared" si="158"/>
        <v>199752.27270762689</v>
      </c>
      <c r="S673" s="2">
        <f t="shared" si="163"/>
        <v>169752.27270762689</v>
      </c>
      <c r="T673" s="7">
        <f t="shared" si="159"/>
        <v>0.77124429616844359</v>
      </c>
      <c r="U673" s="7">
        <f t="shared" si="164"/>
        <v>4.0940318163162237E-2</v>
      </c>
    </row>
    <row r="674" spans="2:21" x14ac:dyDescent="0.3">
      <c r="B674" s="2" t="str">
        <f t="shared" si="153"/>
        <v/>
      </c>
      <c r="C674" s="4">
        <f t="shared" si="165"/>
        <v>568</v>
      </c>
      <c r="D674" s="40">
        <f t="shared" si="160"/>
        <v>47.333333333333336</v>
      </c>
      <c r="E674" s="2">
        <f t="shared" si="161"/>
        <v>-10396.837943547664</v>
      </c>
      <c r="F674" s="2">
        <f t="shared" si="166"/>
        <v>870.05000000000007</v>
      </c>
      <c r="G674" s="2">
        <f t="shared" si="167"/>
        <v>-25.992094858869155</v>
      </c>
      <c r="H674" s="2">
        <f t="shared" si="168"/>
        <v>896.04209485886918</v>
      </c>
      <c r="I674" s="2">
        <f t="shared" si="154"/>
        <v>-11292.880038406533</v>
      </c>
      <c r="J674" s="2"/>
      <c r="K674" s="2">
        <f>K673*(1+$C$44*IF(ISERROR(VLOOKUP(C674/12,#REF!,1,FALSE)),0,1))</f>
        <v>259000</v>
      </c>
      <c r="L674" s="2">
        <f>L673*(1+$C$44*IF(ISERROR(VLOOKUP(C674/12,#REF!,1,FALSE)),0,1))</f>
        <v>857.11999999999989</v>
      </c>
      <c r="M674" s="2">
        <f t="shared" si="155"/>
        <v>-12.930000000000177</v>
      </c>
      <c r="N674" s="2">
        <f t="shared" si="156"/>
        <v>522.67042819220228</v>
      </c>
      <c r="O674" s="2">
        <f>IF(ISERROR(VLOOKUP(C674/12,#REF!,1,FALSE)),0,1)*SUM(N663:N674)*$C$66</f>
        <v>0</v>
      </c>
      <c r="P674" s="2">
        <f t="shared" si="157"/>
        <v>0</v>
      </c>
      <c r="Q674" s="2">
        <f t="shared" si="162"/>
        <v>-69715.532373617374</v>
      </c>
      <c r="R674" s="2">
        <f t="shared" si="158"/>
        <v>200577.34766478915</v>
      </c>
      <c r="S674" s="2">
        <f t="shared" si="163"/>
        <v>170577.34766478915</v>
      </c>
      <c r="T674" s="7">
        <f t="shared" si="159"/>
        <v>0.77442991376366466</v>
      </c>
      <c r="U674" s="7">
        <f t="shared" si="164"/>
        <v>4.0957433983553448E-2</v>
      </c>
    </row>
    <row r="675" spans="2:21" x14ac:dyDescent="0.3">
      <c r="B675" s="2" t="str">
        <f t="shared" si="153"/>
        <v/>
      </c>
      <c r="C675" s="4">
        <f t="shared" si="165"/>
        <v>569</v>
      </c>
      <c r="D675" s="40">
        <f t="shared" si="160"/>
        <v>47.416666666666664</v>
      </c>
      <c r="E675" s="2">
        <f t="shared" si="161"/>
        <v>-11292.880038406533</v>
      </c>
      <c r="F675" s="2">
        <f t="shared" si="166"/>
        <v>870.05000000000007</v>
      </c>
      <c r="G675" s="2">
        <f t="shared" si="167"/>
        <v>-28.232200096016328</v>
      </c>
      <c r="H675" s="2">
        <f t="shared" si="168"/>
        <v>898.28220009601637</v>
      </c>
      <c r="I675" s="2">
        <f t="shared" si="154"/>
        <v>-12191.162238502549</v>
      </c>
      <c r="J675" s="2"/>
      <c r="K675" s="2">
        <f>K674*(1+$C$44*IF(ISERROR(VLOOKUP(C675/12,#REF!,1,FALSE)),0,1))</f>
        <v>259000</v>
      </c>
      <c r="L675" s="2">
        <f>L674*(1+$C$44*IF(ISERROR(VLOOKUP(C675/12,#REF!,1,FALSE)),0,1))</f>
        <v>857.11999999999989</v>
      </c>
      <c r="M675" s="2">
        <f t="shared" si="155"/>
        <v>-12.930000000000177</v>
      </c>
      <c r="N675" s="2">
        <f t="shared" si="156"/>
        <v>524.91053342934947</v>
      </c>
      <c r="O675" s="2">
        <f>IF(ISERROR(VLOOKUP(C675/12,#REF!,1,FALSE)),0,1)*SUM(N664:N675)*$C$66</f>
        <v>0</v>
      </c>
      <c r="P675" s="2">
        <f t="shared" si="157"/>
        <v>0</v>
      </c>
      <c r="Q675" s="2">
        <f t="shared" si="162"/>
        <v>-69786.558650595369</v>
      </c>
      <c r="R675" s="2">
        <f t="shared" si="158"/>
        <v>201404.60358790719</v>
      </c>
      <c r="S675" s="2">
        <f t="shared" si="163"/>
        <v>171404.60358790719</v>
      </c>
      <c r="T675" s="7">
        <f t="shared" si="159"/>
        <v>0.77762395207686175</v>
      </c>
      <c r="U675" s="7">
        <f t="shared" si="164"/>
        <v>4.0974356176336713E-2</v>
      </c>
    </row>
    <row r="676" spans="2:21" x14ac:dyDescent="0.3">
      <c r="B676" s="2" t="str">
        <f t="shared" si="153"/>
        <v/>
      </c>
      <c r="C676" s="4">
        <f t="shared" si="165"/>
        <v>570</v>
      </c>
      <c r="D676" s="40">
        <f t="shared" si="160"/>
        <v>47.5</v>
      </c>
      <c r="E676" s="2">
        <f t="shared" si="161"/>
        <v>-12191.162238502549</v>
      </c>
      <c r="F676" s="2">
        <f t="shared" si="166"/>
        <v>870.05000000000007</v>
      </c>
      <c r="G676" s="2">
        <f t="shared" si="167"/>
        <v>-30.477905596256374</v>
      </c>
      <c r="H676" s="2">
        <f t="shared" si="168"/>
        <v>900.52790559625646</v>
      </c>
      <c r="I676" s="2">
        <f t="shared" si="154"/>
        <v>-13091.690144098806</v>
      </c>
      <c r="J676" s="2"/>
      <c r="K676" s="2">
        <f>K675*(1+$C$44*IF(ISERROR(VLOOKUP(C676/12,#REF!,1,FALSE)),0,1))</f>
        <v>259000</v>
      </c>
      <c r="L676" s="2">
        <f>L675*(1+$C$44*IF(ISERROR(VLOOKUP(C676/12,#REF!,1,FALSE)),0,1))</f>
        <v>857.11999999999989</v>
      </c>
      <c r="M676" s="2">
        <f t="shared" si="155"/>
        <v>-12.930000000000177</v>
      </c>
      <c r="N676" s="2">
        <f t="shared" si="156"/>
        <v>527.15623892958956</v>
      </c>
      <c r="O676" s="2">
        <f>IF(ISERROR(VLOOKUP(C676/12,#REF!,1,FALSE)),0,1)*SUM(N665:N676)*$C$66</f>
        <v>0</v>
      </c>
      <c r="P676" s="2">
        <f t="shared" si="157"/>
        <v>0</v>
      </c>
      <c r="Q676" s="2">
        <f t="shared" si="162"/>
        <v>-69857.644116137511</v>
      </c>
      <c r="R676" s="2">
        <f t="shared" si="158"/>
        <v>202234.04602796127</v>
      </c>
      <c r="S676" s="2">
        <f t="shared" si="163"/>
        <v>172234.04602796127</v>
      </c>
      <c r="T676" s="7">
        <f t="shared" si="159"/>
        <v>0.78082643254039097</v>
      </c>
      <c r="U676" s="7">
        <f t="shared" si="164"/>
        <v>4.0991086473967542E-2</v>
      </c>
    </row>
    <row r="677" spans="2:21" x14ac:dyDescent="0.3">
      <c r="B677" s="2" t="str">
        <f t="shared" si="153"/>
        <v/>
      </c>
      <c r="C677" s="4">
        <f t="shared" si="165"/>
        <v>571</v>
      </c>
      <c r="D677" s="40">
        <f t="shared" si="160"/>
        <v>47.583333333333336</v>
      </c>
      <c r="E677" s="2">
        <f t="shared" si="161"/>
        <v>-13091.690144098806</v>
      </c>
      <c r="F677" s="2">
        <f t="shared" si="166"/>
        <v>870.05000000000007</v>
      </c>
      <c r="G677" s="2">
        <f t="shared" si="167"/>
        <v>-32.729225360247014</v>
      </c>
      <c r="H677" s="2">
        <f t="shared" si="168"/>
        <v>902.7792253602471</v>
      </c>
      <c r="I677" s="2">
        <f t="shared" si="154"/>
        <v>-13994.469369459053</v>
      </c>
      <c r="J677" s="2"/>
      <c r="K677" s="2">
        <f>K676*(1+$C$44*IF(ISERROR(VLOOKUP(C677/12,#REF!,1,FALSE)),0,1))</f>
        <v>259000</v>
      </c>
      <c r="L677" s="2">
        <f>L676*(1+$C$44*IF(ISERROR(VLOOKUP(C677/12,#REF!,1,FALSE)),0,1))</f>
        <v>857.11999999999989</v>
      </c>
      <c r="M677" s="2">
        <f t="shared" si="155"/>
        <v>-12.930000000000177</v>
      </c>
      <c r="N677" s="2">
        <f t="shared" si="156"/>
        <v>529.40755869358031</v>
      </c>
      <c r="O677" s="2">
        <f>IF(ISERROR(VLOOKUP(C677/12,#REF!,1,FALSE)),0,1)*SUM(N666:N677)*$C$66</f>
        <v>0</v>
      </c>
      <c r="P677" s="2">
        <f t="shared" si="157"/>
        <v>0</v>
      </c>
      <c r="Q677" s="2">
        <f t="shared" si="162"/>
        <v>-69928.788819567606</v>
      </c>
      <c r="R677" s="2">
        <f t="shared" si="158"/>
        <v>203065.68054989146</v>
      </c>
      <c r="S677" s="2">
        <f t="shared" si="163"/>
        <v>173065.68054989146</v>
      </c>
      <c r="T677" s="7">
        <f t="shared" si="159"/>
        <v>0.78403737664050754</v>
      </c>
      <c r="U677" s="7">
        <f t="shared" si="164"/>
        <v>4.10076265914181E-2</v>
      </c>
    </row>
    <row r="678" spans="2:21" x14ac:dyDescent="0.3">
      <c r="B678" s="2" t="str">
        <f t="shared" si="153"/>
        <v/>
      </c>
      <c r="C678" s="4">
        <f t="shared" si="165"/>
        <v>572</v>
      </c>
      <c r="D678" s="40">
        <f t="shared" si="160"/>
        <v>47.666666666666664</v>
      </c>
      <c r="E678" s="2">
        <f t="shared" si="161"/>
        <v>-13994.469369459053</v>
      </c>
      <c r="F678" s="2">
        <f t="shared" si="166"/>
        <v>870.05000000000007</v>
      </c>
      <c r="G678" s="2">
        <f t="shared" si="167"/>
        <v>-34.986173423647635</v>
      </c>
      <c r="H678" s="2">
        <f t="shared" si="168"/>
        <v>905.03617342364771</v>
      </c>
      <c r="I678" s="2">
        <f t="shared" si="154"/>
        <v>-14899.505542882702</v>
      </c>
      <c r="J678" s="2"/>
      <c r="K678" s="2">
        <f>K677*(1+$C$44*IF(ISERROR(VLOOKUP(C678/12,#REF!,1,FALSE)),0,1))</f>
        <v>259000</v>
      </c>
      <c r="L678" s="2">
        <f>L677*(1+$C$44*IF(ISERROR(VLOOKUP(C678/12,#REF!,1,FALSE)),0,1))</f>
        <v>857.11999999999989</v>
      </c>
      <c r="M678" s="2">
        <f t="shared" si="155"/>
        <v>-12.930000000000177</v>
      </c>
      <c r="N678" s="2">
        <f t="shared" si="156"/>
        <v>531.66450675698093</v>
      </c>
      <c r="O678" s="2">
        <f>IF(ISERROR(VLOOKUP(C678/12,#REF!,1,FALSE)),0,1)*SUM(N667:N678)*$C$66</f>
        <v>0</v>
      </c>
      <c r="P678" s="2">
        <f t="shared" si="157"/>
        <v>0</v>
      </c>
      <c r="Q678" s="2">
        <f t="shared" si="162"/>
        <v>-69999.992810250566</v>
      </c>
      <c r="R678" s="2">
        <f t="shared" si="158"/>
        <v>203899.51273263214</v>
      </c>
      <c r="S678" s="2">
        <f t="shared" si="163"/>
        <v>173899.51273263214</v>
      </c>
      <c r="T678" s="7">
        <f t="shared" si="159"/>
        <v>0.78725680591749858</v>
      </c>
      <c r="U678" s="7">
        <f t="shared" si="164"/>
        <v>4.1023978226381708E-2</v>
      </c>
    </row>
    <row r="679" spans="2:21" x14ac:dyDescent="0.3">
      <c r="B679" s="2" t="str">
        <f t="shared" si="153"/>
        <v/>
      </c>
      <c r="C679" s="4">
        <f t="shared" si="165"/>
        <v>573</v>
      </c>
      <c r="D679" s="40">
        <f t="shared" si="160"/>
        <v>47.75</v>
      </c>
      <c r="E679" s="2">
        <f t="shared" si="161"/>
        <v>-14899.505542882702</v>
      </c>
      <c r="F679" s="2">
        <f t="shared" si="166"/>
        <v>870.05000000000007</v>
      </c>
      <c r="G679" s="2">
        <f t="shared" si="167"/>
        <v>-37.248763857206754</v>
      </c>
      <c r="H679" s="2">
        <f t="shared" si="168"/>
        <v>907.29876385720684</v>
      </c>
      <c r="I679" s="2">
        <f t="shared" si="154"/>
        <v>-15806.804306739908</v>
      </c>
      <c r="J679" s="2"/>
      <c r="K679" s="2">
        <f>K678*(1+$C$44*IF(ISERROR(VLOOKUP(C679/12,#REF!,1,FALSE)),0,1))</f>
        <v>259000</v>
      </c>
      <c r="L679" s="2">
        <f>L678*(1+$C$44*IF(ISERROR(VLOOKUP(C679/12,#REF!,1,FALSE)),0,1))</f>
        <v>857.11999999999989</v>
      </c>
      <c r="M679" s="2">
        <f t="shared" si="155"/>
        <v>-12.930000000000177</v>
      </c>
      <c r="N679" s="2">
        <f t="shared" si="156"/>
        <v>533.92709719054005</v>
      </c>
      <c r="O679" s="2">
        <f>IF(ISERROR(VLOOKUP(C679/12,#REF!,1,FALSE)),0,1)*SUM(N668:N679)*$C$66</f>
        <v>0</v>
      </c>
      <c r="P679" s="2">
        <f t="shared" si="157"/>
        <v>0</v>
      </c>
      <c r="Q679" s="2">
        <f t="shared" si="162"/>
        <v>-70071.256137592427</v>
      </c>
      <c r="R679" s="2">
        <f t="shared" si="158"/>
        <v>204735.54816914749</v>
      </c>
      <c r="S679" s="2">
        <f t="shared" si="163"/>
        <v>174735.54816914749</v>
      </c>
      <c r="T679" s="7">
        <f t="shared" si="159"/>
        <v>0.79048474196582041</v>
      </c>
      <c r="U679" s="7">
        <f t="shared" si="164"/>
        <v>4.1040143059477119E-2</v>
      </c>
    </row>
    <row r="680" spans="2:21" x14ac:dyDescent="0.3">
      <c r="B680" s="2" t="str">
        <f t="shared" si="153"/>
        <v/>
      </c>
      <c r="C680" s="4">
        <f t="shared" si="165"/>
        <v>574</v>
      </c>
      <c r="D680" s="40">
        <f t="shared" si="160"/>
        <v>47.833333333333336</v>
      </c>
      <c r="E680" s="2">
        <f t="shared" si="161"/>
        <v>-15806.804306739908</v>
      </c>
      <c r="F680" s="2">
        <f t="shared" si="166"/>
        <v>870.05000000000007</v>
      </c>
      <c r="G680" s="2">
        <f t="shared" si="167"/>
        <v>-39.517010766849772</v>
      </c>
      <c r="H680" s="2">
        <f t="shared" si="168"/>
        <v>909.56701076684988</v>
      </c>
      <c r="I680" s="2">
        <f t="shared" si="154"/>
        <v>-16716.371317506757</v>
      </c>
      <c r="J680" s="2"/>
      <c r="K680" s="2">
        <f>K679*(1+$C$44*IF(ISERROR(VLOOKUP(C680/12,#REF!,1,FALSE)),0,1))</f>
        <v>259000</v>
      </c>
      <c r="L680" s="2">
        <f>L679*(1+$C$44*IF(ISERROR(VLOOKUP(C680/12,#REF!,1,FALSE)),0,1))</f>
        <v>857.11999999999989</v>
      </c>
      <c r="M680" s="2">
        <f t="shared" si="155"/>
        <v>-12.930000000000177</v>
      </c>
      <c r="N680" s="2">
        <f t="shared" si="156"/>
        <v>536.19534410018309</v>
      </c>
      <c r="O680" s="2">
        <f>IF(ISERROR(VLOOKUP(C680/12,#REF!,1,FALSE)),0,1)*SUM(N669:N680)*$C$66</f>
        <v>0</v>
      </c>
      <c r="P680" s="2">
        <f t="shared" si="157"/>
        <v>0</v>
      </c>
      <c r="Q680" s="2">
        <f t="shared" si="162"/>
        <v>-70142.578851040409</v>
      </c>
      <c r="R680" s="2">
        <f t="shared" si="158"/>
        <v>205573.79246646637</v>
      </c>
      <c r="S680" s="2">
        <f t="shared" si="163"/>
        <v>175573.79246646637</v>
      </c>
      <c r="T680" s="7">
        <f t="shared" si="159"/>
        <v>0.79372120643423305</v>
      </c>
      <c r="U680" s="7">
        <f t="shared" si="164"/>
        <v>4.1056122754447033E-2</v>
      </c>
    </row>
    <row r="681" spans="2:21" x14ac:dyDescent="0.3">
      <c r="B681" s="2" t="str">
        <f t="shared" si="153"/>
        <v/>
      </c>
      <c r="C681" s="4">
        <f t="shared" si="165"/>
        <v>575</v>
      </c>
      <c r="D681" s="40">
        <f t="shared" si="160"/>
        <v>47.916666666666664</v>
      </c>
      <c r="E681" s="2">
        <f t="shared" si="161"/>
        <v>-16716.371317506757</v>
      </c>
      <c r="F681" s="2">
        <f t="shared" si="166"/>
        <v>870.05000000000007</v>
      </c>
      <c r="G681" s="2">
        <f t="shared" si="167"/>
        <v>-41.790928293766889</v>
      </c>
      <c r="H681" s="2">
        <f t="shared" si="168"/>
        <v>911.84092829376698</v>
      </c>
      <c r="I681" s="2">
        <f t="shared" si="154"/>
        <v>-17628.212245800525</v>
      </c>
      <c r="J681" s="2"/>
      <c r="K681" s="2">
        <f>K680*(1+$C$44*IF(ISERROR(VLOOKUP(C681/12,#REF!,1,FALSE)),0,1))</f>
        <v>259000</v>
      </c>
      <c r="L681" s="2">
        <f>L680*(1+$C$44*IF(ISERROR(VLOOKUP(C681/12,#REF!,1,FALSE)),0,1))</f>
        <v>857.11999999999989</v>
      </c>
      <c r="M681" s="2">
        <f t="shared" si="155"/>
        <v>-12.930000000000177</v>
      </c>
      <c r="N681" s="2">
        <f t="shared" si="156"/>
        <v>538.4692616271002</v>
      </c>
      <c r="O681" s="2">
        <f>IF(ISERROR(VLOOKUP(C681/12,#REF!,1,FALSE)),0,1)*SUM(N670:N681)*$C$66</f>
        <v>0</v>
      </c>
      <c r="P681" s="2">
        <f t="shared" si="157"/>
        <v>0</v>
      </c>
      <c r="Q681" s="2">
        <f t="shared" si="162"/>
        <v>-70213.961000082927</v>
      </c>
      <c r="R681" s="2">
        <f t="shared" si="158"/>
        <v>206414.25124571761</v>
      </c>
      <c r="S681" s="2">
        <f t="shared" si="163"/>
        <v>176414.25124571761</v>
      </c>
      <c r="T681" s="7">
        <f t="shared" si="159"/>
        <v>0.79696622102593673</v>
      </c>
      <c r="U681" s="7">
        <f t="shared" si="164"/>
        <v>4.1071918958356823E-2</v>
      </c>
    </row>
    <row r="682" spans="2:21" x14ac:dyDescent="0.3">
      <c r="B682" s="2" t="str">
        <f t="shared" si="153"/>
        <v/>
      </c>
      <c r="C682" s="4">
        <f t="shared" si="165"/>
        <v>576</v>
      </c>
      <c r="D682" s="40">
        <f t="shared" si="160"/>
        <v>48</v>
      </c>
      <c r="E682" s="2">
        <f t="shared" si="161"/>
        <v>-17628.212245800525</v>
      </c>
      <c r="F682" s="2">
        <f t="shared" si="166"/>
        <v>870.05000000000007</v>
      </c>
      <c r="G682" s="2">
        <f t="shared" si="167"/>
        <v>-44.070530614501308</v>
      </c>
      <c r="H682" s="2">
        <f t="shared" si="168"/>
        <v>914.12053061450138</v>
      </c>
      <c r="I682" s="2">
        <f t="shared" si="154"/>
        <v>-18542.332776415027</v>
      </c>
      <c r="J682" s="2"/>
      <c r="K682" s="2">
        <f>K681*(1+$C$44*IF(ISERROR(VLOOKUP(C682/12,#REF!,1,FALSE)),0,1))</f>
        <v>259000</v>
      </c>
      <c r="L682" s="2">
        <f>L681*(1+$C$44*IF(ISERROR(VLOOKUP(C682/12,#REF!,1,FALSE)),0,1))</f>
        <v>857.11999999999989</v>
      </c>
      <c r="M682" s="2">
        <f t="shared" si="155"/>
        <v>-12.930000000000177</v>
      </c>
      <c r="N682" s="2">
        <f t="shared" si="156"/>
        <v>540.74886394783448</v>
      </c>
      <c r="O682" s="2">
        <f>IF(ISERROR(VLOOKUP(C682/12,#REF!,1,FALSE)),0,1)*SUM(N671:N682)*$C$66</f>
        <v>0</v>
      </c>
      <c r="P682" s="2">
        <f t="shared" si="157"/>
        <v>0</v>
      </c>
      <c r="Q682" s="2">
        <f t="shared" si="162"/>
        <v>-70285.402634249651</v>
      </c>
      <c r="R682" s="2">
        <f t="shared" si="158"/>
        <v>207256.93014216537</v>
      </c>
      <c r="S682" s="2">
        <f t="shared" si="163"/>
        <v>177256.93014216537</v>
      </c>
      <c r="T682" s="7">
        <f t="shared" si="159"/>
        <v>0.80021980749870802</v>
      </c>
      <c r="U682" s="7">
        <f t="shared" si="164"/>
        <v>4.1087533301788826E-2</v>
      </c>
    </row>
    <row r="683" spans="2:21" x14ac:dyDescent="0.3">
      <c r="B683" s="2" t="str">
        <f t="shared" ref="B683:B746" si="169">IF(AND(I683&lt;1,I682&gt;1),"x","")</f>
        <v/>
      </c>
      <c r="C683" s="4">
        <f t="shared" si="165"/>
        <v>577</v>
      </c>
      <c r="D683" s="40">
        <f t="shared" si="160"/>
        <v>48.083333333333336</v>
      </c>
      <c r="E683" s="2">
        <f t="shared" si="161"/>
        <v>-18542.332776415027</v>
      </c>
      <c r="F683" s="2">
        <f t="shared" si="166"/>
        <v>870.05000000000007</v>
      </c>
      <c r="G683" s="2">
        <f t="shared" si="167"/>
        <v>-46.355831941037565</v>
      </c>
      <c r="H683" s="2">
        <f t="shared" si="168"/>
        <v>916.4058319410376</v>
      </c>
      <c r="I683" s="2">
        <f t="shared" ref="I683:I746" si="170">E683-H683</f>
        <v>-19458.738608356063</v>
      </c>
      <c r="J683" s="2"/>
      <c r="K683" s="2">
        <f>K682*(1+$C$44*IF(ISERROR(VLOOKUP(C683/12,#REF!,1,FALSE)),0,1))</f>
        <v>259000</v>
      </c>
      <c r="L683" s="2">
        <f>L682*(1+$C$44*IF(ISERROR(VLOOKUP(C683/12,#REF!,1,FALSE)),0,1))</f>
        <v>857.11999999999989</v>
      </c>
      <c r="M683" s="2">
        <f t="shared" ref="M683:M746" si="171">L683-F683</f>
        <v>-12.930000000000177</v>
      </c>
      <c r="N683" s="2">
        <f t="shared" ref="N683:N746" si="172">L683-G683-$C$79/12</f>
        <v>543.03416527437071</v>
      </c>
      <c r="O683" s="2">
        <f>IF(ISERROR(VLOOKUP(C683/12,#REF!,1,FALSE)),0,1)*SUM(N672:N683)*$C$66</f>
        <v>0</v>
      </c>
      <c r="P683" s="2">
        <f t="shared" ref="P683:P746" si="173">IF(D683=$C$95,K683-$C$7+$C$7*$C$78*D683,0)*$C$66</f>
        <v>0</v>
      </c>
      <c r="Q683" s="2">
        <f t="shared" si="162"/>
        <v>-70356.903803111505</v>
      </c>
      <c r="R683" s="2">
        <f t="shared" ref="R683:R746" si="174">Q683+K683-I683</f>
        <v>208101.83480524455</v>
      </c>
      <c r="S683" s="2">
        <f t="shared" si="163"/>
        <v>178101.83480524455</v>
      </c>
      <c r="T683" s="7">
        <f t="shared" ref="T683:T746" si="175">R683/K683</f>
        <v>0.80348198766503687</v>
      </c>
      <c r="U683" s="7">
        <f t="shared" si="164"/>
        <v>4.1102967399033963E-2</v>
      </c>
    </row>
    <row r="684" spans="2:21" x14ac:dyDescent="0.3">
      <c r="B684" s="2" t="str">
        <f t="shared" si="169"/>
        <v/>
      </c>
      <c r="C684" s="4">
        <f t="shared" si="165"/>
        <v>578</v>
      </c>
      <c r="D684" s="40">
        <f t="shared" ref="D684:D747" si="176">C684/12</f>
        <v>48.166666666666664</v>
      </c>
      <c r="E684" s="2">
        <f t="shared" ref="E684:E747" si="177">I683</f>
        <v>-19458.738608356063</v>
      </c>
      <c r="F684" s="2">
        <f t="shared" si="166"/>
        <v>870.05000000000007</v>
      </c>
      <c r="G684" s="2">
        <f t="shared" si="167"/>
        <v>-48.646846520890158</v>
      </c>
      <c r="H684" s="2">
        <f t="shared" si="168"/>
        <v>918.69684652089018</v>
      </c>
      <c r="I684" s="2">
        <f t="shared" si="170"/>
        <v>-20377.435454876955</v>
      </c>
      <c r="J684" s="2"/>
      <c r="K684" s="2">
        <f>K683*(1+$C$44*IF(ISERROR(VLOOKUP(C684/12,#REF!,1,FALSE)),0,1))</f>
        <v>259000</v>
      </c>
      <c r="L684" s="2">
        <f>L683*(1+$C$44*IF(ISERROR(VLOOKUP(C684/12,#REF!,1,FALSE)),0,1))</f>
        <v>857.11999999999989</v>
      </c>
      <c r="M684" s="2">
        <f t="shared" si="171"/>
        <v>-12.930000000000177</v>
      </c>
      <c r="N684" s="2">
        <f t="shared" si="172"/>
        <v>545.32517985422328</v>
      </c>
      <c r="O684" s="2">
        <f>IF(ISERROR(VLOOKUP(C684/12,#REF!,1,FALSE)),0,1)*SUM(N673:N684)*$C$66</f>
        <v>0</v>
      </c>
      <c r="P684" s="2">
        <f t="shared" si="173"/>
        <v>0</v>
      </c>
      <c r="Q684" s="2">
        <f t="shared" ref="Q684:Q747" si="178">M684-O684-P684+Q683*(1+$C$46/12)</f>
        <v>-70428.464556280756</v>
      </c>
      <c r="R684" s="2">
        <f t="shared" si="174"/>
        <v>208948.97089859619</v>
      </c>
      <c r="S684" s="2">
        <f t="shared" ref="S684:S747" si="179">R684-$C$33</f>
        <v>178948.97089859619</v>
      </c>
      <c r="T684" s="7">
        <f t="shared" si="175"/>
        <v>0.80675278339226331</v>
      </c>
      <c r="U684" s="7">
        <f t="shared" ref="U684:U747" si="180">IF(R684&lt;0,"n.a.",((R684/$C$33)^(1/D684))-1)</f>
        <v>4.1118222848281816E-2</v>
      </c>
    </row>
    <row r="685" spans="2:21" x14ac:dyDescent="0.3">
      <c r="B685" s="2" t="str">
        <f t="shared" si="169"/>
        <v/>
      </c>
      <c r="C685" s="4">
        <f t="shared" ref="C685:C748" si="181">C684+1</f>
        <v>579</v>
      </c>
      <c r="D685" s="40">
        <f t="shared" si="176"/>
        <v>48.25</v>
      </c>
      <c r="E685" s="2">
        <f t="shared" si="177"/>
        <v>-20377.435454876955</v>
      </c>
      <c r="F685" s="2">
        <f t="shared" ref="F685:F748" si="182">F684</f>
        <v>870.05000000000007</v>
      </c>
      <c r="G685" s="2">
        <f t="shared" ref="G685:G748" si="183">E685*$C$30/12</f>
        <v>-50.943588637192384</v>
      </c>
      <c r="H685" s="2">
        <f t="shared" ref="H685:H748" si="184">F685-G685</f>
        <v>920.99358863719249</v>
      </c>
      <c r="I685" s="2">
        <f t="shared" si="170"/>
        <v>-21298.429043514148</v>
      </c>
      <c r="J685" s="2"/>
      <c r="K685" s="2">
        <f>K684*(1+$C$44*IF(ISERROR(VLOOKUP(C685/12,#REF!,1,FALSE)),0,1))</f>
        <v>259000</v>
      </c>
      <c r="L685" s="2">
        <f>L684*(1+$C$44*IF(ISERROR(VLOOKUP(C685/12,#REF!,1,FALSE)),0,1))</f>
        <v>857.11999999999989</v>
      </c>
      <c r="M685" s="2">
        <f t="shared" si="171"/>
        <v>-12.930000000000177</v>
      </c>
      <c r="N685" s="2">
        <f t="shared" si="172"/>
        <v>547.62192197052559</v>
      </c>
      <c r="O685" s="2">
        <f>IF(ISERROR(VLOOKUP(C685/12,#REF!,1,FALSE)),0,1)*SUM(N674:N685)*$C$66</f>
        <v>0</v>
      </c>
      <c r="P685" s="2">
        <f t="shared" si="173"/>
        <v>0</v>
      </c>
      <c r="Q685" s="2">
        <f t="shared" si="178"/>
        <v>-70500.084943410984</v>
      </c>
      <c r="R685" s="2">
        <f t="shared" si="174"/>
        <v>209798.34410010316</v>
      </c>
      <c r="S685" s="2">
        <f t="shared" si="179"/>
        <v>179798.34410010316</v>
      </c>
      <c r="T685" s="7">
        <f t="shared" si="175"/>
        <v>0.81003221660271496</v>
      </c>
      <c r="U685" s="7">
        <f t="shared" si="180"/>
        <v>4.1133301231806918E-2</v>
      </c>
    </row>
    <row r="686" spans="2:21" x14ac:dyDescent="0.3">
      <c r="B686" s="2" t="str">
        <f t="shared" si="169"/>
        <v/>
      </c>
      <c r="C686" s="4">
        <f t="shared" si="181"/>
        <v>580</v>
      </c>
      <c r="D686" s="40">
        <f t="shared" si="176"/>
        <v>48.333333333333336</v>
      </c>
      <c r="E686" s="2">
        <f t="shared" si="177"/>
        <v>-21298.429043514148</v>
      </c>
      <c r="F686" s="2">
        <f t="shared" si="182"/>
        <v>870.05000000000007</v>
      </c>
      <c r="G686" s="2">
        <f t="shared" si="183"/>
        <v>-53.246072608785369</v>
      </c>
      <c r="H686" s="2">
        <f t="shared" si="184"/>
        <v>923.29607260878538</v>
      </c>
      <c r="I686" s="2">
        <f t="shared" si="170"/>
        <v>-22221.725116122932</v>
      </c>
      <c r="J686" s="2"/>
      <c r="K686" s="2">
        <f>K685*(1+$C$44*IF(ISERROR(VLOOKUP(C686/12,#REF!,1,FALSE)),0,1))</f>
        <v>259000</v>
      </c>
      <c r="L686" s="2">
        <f>L685*(1+$C$44*IF(ISERROR(VLOOKUP(C686/12,#REF!,1,FALSE)),0,1))</f>
        <v>857.11999999999989</v>
      </c>
      <c r="M686" s="2">
        <f t="shared" si="171"/>
        <v>-12.930000000000177</v>
      </c>
      <c r="N686" s="2">
        <f t="shared" si="172"/>
        <v>549.92440594211871</v>
      </c>
      <c r="O686" s="2">
        <f>IF(ISERROR(VLOOKUP(C686/12,#REF!,1,FALSE)),0,1)*SUM(N675:N686)*$C$66</f>
        <v>0</v>
      </c>
      <c r="P686" s="2">
        <f t="shared" si="173"/>
        <v>0</v>
      </c>
      <c r="Q686" s="2">
        <f t="shared" si="178"/>
        <v>-70571.765014197154</v>
      </c>
      <c r="R686" s="2">
        <f t="shared" si="174"/>
        <v>210649.96010192577</v>
      </c>
      <c r="S686" s="2">
        <f t="shared" si="179"/>
        <v>180649.96010192577</v>
      </c>
      <c r="T686" s="7">
        <f t="shared" si="175"/>
        <v>0.81332030927384469</v>
      </c>
      <c r="U686" s="7">
        <f t="shared" si="180"/>
        <v>4.1148204116154163E-2</v>
      </c>
    </row>
    <row r="687" spans="2:21" x14ac:dyDescent="0.3">
      <c r="B687" s="2" t="str">
        <f t="shared" si="169"/>
        <v/>
      </c>
      <c r="C687" s="4">
        <f t="shared" si="181"/>
        <v>581</v>
      </c>
      <c r="D687" s="40">
        <f t="shared" si="176"/>
        <v>48.416666666666664</v>
      </c>
      <c r="E687" s="2">
        <f t="shared" si="177"/>
        <v>-22221.725116122932</v>
      </c>
      <c r="F687" s="2">
        <f t="shared" si="182"/>
        <v>870.05000000000007</v>
      </c>
      <c r="G687" s="2">
        <f t="shared" si="183"/>
        <v>-55.554312790307328</v>
      </c>
      <c r="H687" s="2">
        <f t="shared" si="184"/>
        <v>925.6043127903074</v>
      </c>
      <c r="I687" s="2">
        <f t="shared" si="170"/>
        <v>-23147.329428913239</v>
      </c>
      <c r="J687" s="2"/>
      <c r="K687" s="2">
        <f>K686*(1+$C$44*IF(ISERROR(VLOOKUP(C687/12,#REF!,1,FALSE)),0,1))</f>
        <v>259000</v>
      </c>
      <c r="L687" s="2">
        <f>L686*(1+$C$44*IF(ISERROR(VLOOKUP(C687/12,#REF!,1,FALSE)),0,1))</f>
        <v>857.11999999999989</v>
      </c>
      <c r="M687" s="2">
        <f t="shared" si="171"/>
        <v>-12.930000000000177</v>
      </c>
      <c r="N687" s="2">
        <f t="shared" si="172"/>
        <v>552.23264612364051</v>
      </c>
      <c r="O687" s="2">
        <f>IF(ISERROR(VLOOKUP(C687/12,#REF!,1,FALSE)),0,1)*SUM(N676:N687)*$C$66</f>
        <v>0</v>
      </c>
      <c r="P687" s="2">
        <f t="shared" si="173"/>
        <v>0</v>
      </c>
      <c r="Q687" s="2">
        <f t="shared" si="178"/>
        <v>-70643.504818375644</v>
      </c>
      <c r="R687" s="2">
        <f t="shared" si="174"/>
        <v>211503.82461053762</v>
      </c>
      <c r="S687" s="2">
        <f t="shared" si="179"/>
        <v>181503.82461053762</v>
      </c>
      <c r="T687" s="7">
        <f t="shared" si="175"/>
        <v>0.81661708343836914</v>
      </c>
      <c r="U687" s="7">
        <f t="shared" si="180"/>
        <v>4.1162933052319772E-2</v>
      </c>
    </row>
    <row r="688" spans="2:21" x14ac:dyDescent="0.3">
      <c r="B688" s="2" t="str">
        <f t="shared" si="169"/>
        <v/>
      </c>
      <c r="C688" s="4">
        <f t="shared" si="181"/>
        <v>582</v>
      </c>
      <c r="D688" s="40">
        <f t="shared" si="176"/>
        <v>48.5</v>
      </c>
      <c r="E688" s="2">
        <f t="shared" si="177"/>
        <v>-23147.329428913239</v>
      </c>
      <c r="F688" s="2">
        <f t="shared" si="182"/>
        <v>870.05000000000007</v>
      </c>
      <c r="G688" s="2">
        <f t="shared" si="183"/>
        <v>-57.868323572283096</v>
      </c>
      <c r="H688" s="2">
        <f t="shared" si="184"/>
        <v>927.91832357228316</v>
      </c>
      <c r="I688" s="2">
        <f t="shared" si="170"/>
        <v>-24075.247752485524</v>
      </c>
      <c r="J688" s="2"/>
      <c r="K688" s="2">
        <f>K687*(1+$C$44*IF(ISERROR(VLOOKUP(C688/12,#REF!,1,FALSE)),0,1))</f>
        <v>259000</v>
      </c>
      <c r="L688" s="2">
        <f>L687*(1+$C$44*IF(ISERROR(VLOOKUP(C688/12,#REF!,1,FALSE)),0,1))</f>
        <v>857.11999999999989</v>
      </c>
      <c r="M688" s="2">
        <f t="shared" si="171"/>
        <v>-12.930000000000177</v>
      </c>
      <c r="N688" s="2">
        <f t="shared" si="172"/>
        <v>554.54665690561637</v>
      </c>
      <c r="O688" s="2">
        <f>IF(ISERROR(VLOOKUP(C688/12,#REF!,1,FALSE)),0,1)*SUM(N677:N688)*$C$66</f>
        <v>0</v>
      </c>
      <c r="P688" s="2">
        <f t="shared" si="173"/>
        <v>0</v>
      </c>
      <c r="Q688" s="2">
        <f t="shared" si="178"/>
        <v>-70715.304405724281</v>
      </c>
      <c r="R688" s="2">
        <f t="shared" si="174"/>
        <v>212359.94334676125</v>
      </c>
      <c r="S688" s="2">
        <f t="shared" si="179"/>
        <v>182359.94334676125</v>
      </c>
      <c r="T688" s="7">
        <f t="shared" si="175"/>
        <v>0.81992256118440643</v>
      </c>
      <c r="U688" s="7">
        <f t="shared" si="180"/>
        <v>4.1177489575931148E-2</v>
      </c>
    </row>
    <row r="689" spans="2:21" x14ac:dyDescent="0.3">
      <c r="B689" s="2" t="str">
        <f t="shared" si="169"/>
        <v/>
      </c>
      <c r="C689" s="4">
        <f t="shared" si="181"/>
        <v>583</v>
      </c>
      <c r="D689" s="40">
        <f t="shared" si="176"/>
        <v>48.583333333333336</v>
      </c>
      <c r="E689" s="2">
        <f t="shared" si="177"/>
        <v>-24075.247752485524</v>
      </c>
      <c r="F689" s="2">
        <f t="shared" si="182"/>
        <v>870.05000000000007</v>
      </c>
      <c r="G689" s="2">
        <f t="shared" si="183"/>
        <v>-60.188119381213802</v>
      </c>
      <c r="H689" s="2">
        <f t="shared" si="184"/>
        <v>930.23811938121389</v>
      </c>
      <c r="I689" s="2">
        <f t="shared" si="170"/>
        <v>-25005.485871866738</v>
      </c>
      <c r="J689" s="2"/>
      <c r="K689" s="2">
        <f>K688*(1+$C$44*IF(ISERROR(VLOOKUP(C689/12,#REF!,1,FALSE)),0,1))</f>
        <v>259000</v>
      </c>
      <c r="L689" s="2">
        <f>L688*(1+$C$44*IF(ISERROR(VLOOKUP(C689/12,#REF!,1,FALSE)),0,1))</f>
        <v>857.11999999999989</v>
      </c>
      <c r="M689" s="2">
        <f t="shared" si="171"/>
        <v>-12.930000000000177</v>
      </c>
      <c r="N689" s="2">
        <f t="shared" si="172"/>
        <v>556.86645271454699</v>
      </c>
      <c r="O689" s="2">
        <f>IF(ISERROR(VLOOKUP(C689/12,#REF!,1,FALSE)),0,1)*SUM(N678:N689)*$C$66</f>
        <v>0</v>
      </c>
      <c r="P689" s="2">
        <f t="shared" si="173"/>
        <v>0</v>
      </c>
      <c r="Q689" s="2">
        <f t="shared" si="178"/>
        <v>-70787.163826062373</v>
      </c>
      <c r="R689" s="2">
        <f t="shared" si="174"/>
        <v>213218.32204580435</v>
      </c>
      <c r="S689" s="2">
        <f t="shared" si="179"/>
        <v>183218.32204580435</v>
      </c>
      <c r="T689" s="7">
        <f t="shared" si="175"/>
        <v>0.82323676465561524</v>
      </c>
      <c r="U689" s="7">
        <f t="shared" si="180"/>
        <v>4.1191875207424289E-2</v>
      </c>
    </row>
    <row r="690" spans="2:21" x14ac:dyDescent="0.3">
      <c r="B690" s="2" t="str">
        <f t="shared" si="169"/>
        <v/>
      </c>
      <c r="C690" s="4">
        <f t="shared" si="181"/>
        <v>584</v>
      </c>
      <c r="D690" s="40">
        <f t="shared" si="176"/>
        <v>48.666666666666664</v>
      </c>
      <c r="E690" s="2">
        <f t="shared" si="177"/>
        <v>-25005.485871866738</v>
      </c>
      <c r="F690" s="2">
        <f t="shared" si="182"/>
        <v>870.05000000000007</v>
      </c>
      <c r="G690" s="2">
        <f t="shared" si="183"/>
        <v>-62.51371467966684</v>
      </c>
      <c r="H690" s="2">
        <f t="shared" si="184"/>
        <v>932.56371467966687</v>
      </c>
      <c r="I690" s="2">
        <f t="shared" si="170"/>
        <v>-25938.049586546404</v>
      </c>
      <c r="J690" s="2"/>
      <c r="K690" s="2">
        <f>K689*(1+$C$44*IF(ISERROR(VLOOKUP(C690/12,#REF!,1,FALSE)),0,1))</f>
        <v>259000</v>
      </c>
      <c r="L690" s="2">
        <f>L689*(1+$C$44*IF(ISERROR(VLOOKUP(C690/12,#REF!,1,FALSE)),0,1))</f>
        <v>857.11999999999989</v>
      </c>
      <c r="M690" s="2">
        <f t="shared" si="171"/>
        <v>-12.930000000000177</v>
      </c>
      <c r="N690" s="2">
        <f t="shared" si="172"/>
        <v>559.19204801299998</v>
      </c>
      <c r="O690" s="2">
        <f>IF(ISERROR(VLOOKUP(C690/12,#REF!,1,FALSE)),0,1)*SUM(N679:N690)*$C$66</f>
        <v>0</v>
      </c>
      <c r="P690" s="2">
        <f t="shared" si="173"/>
        <v>0</v>
      </c>
      <c r="Q690" s="2">
        <f t="shared" si="178"/>
        <v>-70859.08312925075</v>
      </c>
      <c r="R690" s="2">
        <f t="shared" si="174"/>
        <v>214078.96645729567</v>
      </c>
      <c r="S690" s="2">
        <f t="shared" si="179"/>
        <v>184078.96645729567</v>
      </c>
      <c r="T690" s="7">
        <f t="shared" si="175"/>
        <v>0.8265597160513346</v>
      </c>
      <c r="U690" s="7">
        <f t="shared" si="180"/>
        <v>4.1206091452218097E-2</v>
      </c>
    </row>
    <row r="691" spans="2:21" x14ac:dyDescent="0.3">
      <c r="B691" s="2" t="str">
        <f t="shared" si="169"/>
        <v/>
      </c>
      <c r="C691" s="4">
        <f t="shared" si="181"/>
        <v>585</v>
      </c>
      <c r="D691" s="40">
        <f t="shared" si="176"/>
        <v>48.75</v>
      </c>
      <c r="E691" s="2">
        <f t="shared" si="177"/>
        <v>-25938.049586546404</v>
      </c>
      <c r="F691" s="2">
        <f t="shared" si="182"/>
        <v>870.05000000000007</v>
      </c>
      <c r="G691" s="2">
        <f t="shared" si="183"/>
        <v>-64.845123966366003</v>
      </c>
      <c r="H691" s="2">
        <f t="shared" si="184"/>
        <v>934.8951239663661</v>
      </c>
      <c r="I691" s="2">
        <f t="shared" si="170"/>
        <v>-26872.944710512769</v>
      </c>
      <c r="J691" s="2"/>
      <c r="K691" s="2">
        <f>K690*(1+$C$44*IF(ISERROR(VLOOKUP(C691/12,#REF!,1,FALSE)),0,1))</f>
        <v>259000</v>
      </c>
      <c r="L691" s="2">
        <f>L690*(1+$C$44*IF(ISERROR(VLOOKUP(C691/12,#REF!,1,FALSE)),0,1))</f>
        <v>857.11999999999989</v>
      </c>
      <c r="M691" s="2">
        <f t="shared" si="171"/>
        <v>-12.930000000000177</v>
      </c>
      <c r="N691" s="2">
        <f t="shared" si="172"/>
        <v>561.5234572996992</v>
      </c>
      <c r="O691" s="2">
        <f>IF(ISERROR(VLOOKUP(C691/12,#REF!,1,FALSE)),0,1)*SUM(N680:N691)*$C$66</f>
        <v>0</v>
      </c>
      <c r="P691" s="2">
        <f t="shared" si="173"/>
        <v>0</v>
      </c>
      <c r="Q691" s="2">
        <f t="shared" si="178"/>
        <v>-70931.062365191785</v>
      </c>
      <c r="R691" s="2">
        <f t="shared" si="174"/>
        <v>214941.88234532098</v>
      </c>
      <c r="S691" s="2">
        <f t="shared" si="179"/>
        <v>184941.88234532098</v>
      </c>
      <c r="T691" s="7">
        <f t="shared" si="175"/>
        <v>0.82989143762672191</v>
      </c>
      <c r="U691" s="7">
        <f t="shared" si="180"/>
        <v>4.1220139800886679E-2</v>
      </c>
    </row>
    <row r="692" spans="2:21" x14ac:dyDescent="0.3">
      <c r="B692" s="2" t="str">
        <f t="shared" si="169"/>
        <v/>
      </c>
      <c r="C692" s="4">
        <f t="shared" si="181"/>
        <v>586</v>
      </c>
      <c r="D692" s="40">
        <f t="shared" si="176"/>
        <v>48.833333333333336</v>
      </c>
      <c r="E692" s="2">
        <f t="shared" si="177"/>
        <v>-26872.944710512769</v>
      </c>
      <c r="F692" s="2">
        <f t="shared" si="182"/>
        <v>870.05000000000007</v>
      </c>
      <c r="G692" s="2">
        <f t="shared" si="183"/>
        <v>-67.182361776281923</v>
      </c>
      <c r="H692" s="2">
        <f t="shared" si="184"/>
        <v>937.232361776282</v>
      </c>
      <c r="I692" s="2">
        <f t="shared" si="170"/>
        <v>-27810.177072289051</v>
      </c>
      <c r="J692" s="2"/>
      <c r="K692" s="2">
        <f>K691*(1+$C$44*IF(ISERROR(VLOOKUP(C692/12,#REF!,1,FALSE)),0,1))</f>
        <v>259000</v>
      </c>
      <c r="L692" s="2">
        <f>L691*(1+$C$44*IF(ISERROR(VLOOKUP(C692/12,#REF!,1,FALSE)),0,1))</f>
        <v>857.11999999999989</v>
      </c>
      <c r="M692" s="2">
        <f t="shared" si="171"/>
        <v>-12.930000000000177</v>
      </c>
      <c r="N692" s="2">
        <f t="shared" si="172"/>
        <v>563.86069510961511</v>
      </c>
      <c r="O692" s="2">
        <f>IF(ISERROR(VLOOKUP(C692/12,#REF!,1,FALSE)),0,1)*SUM(N681:N692)*$C$66</f>
        <v>0</v>
      </c>
      <c r="P692" s="2">
        <f t="shared" si="173"/>
        <v>0</v>
      </c>
      <c r="Q692" s="2">
        <f t="shared" si="178"/>
        <v>-71003.101583829426</v>
      </c>
      <c r="R692" s="2">
        <f t="shared" si="174"/>
        <v>215807.07548845961</v>
      </c>
      <c r="S692" s="2">
        <f t="shared" si="179"/>
        <v>185807.07548845961</v>
      </c>
      <c r="T692" s="7">
        <f t="shared" si="175"/>
        <v>0.83323195169289421</v>
      </c>
      <c r="U692" s="7">
        <f t="shared" si="180"/>
        <v>4.1234021729330106E-2</v>
      </c>
    </row>
    <row r="693" spans="2:21" x14ac:dyDescent="0.3">
      <c r="B693" s="2" t="str">
        <f t="shared" si="169"/>
        <v/>
      </c>
      <c r="C693" s="4">
        <f t="shared" si="181"/>
        <v>587</v>
      </c>
      <c r="D693" s="40">
        <f t="shared" si="176"/>
        <v>48.916666666666664</v>
      </c>
      <c r="E693" s="2">
        <f t="shared" si="177"/>
        <v>-27810.177072289051</v>
      </c>
      <c r="F693" s="2">
        <f t="shared" si="182"/>
        <v>870.05000000000007</v>
      </c>
      <c r="G693" s="2">
        <f t="shared" si="183"/>
        <v>-69.52544268072262</v>
      </c>
      <c r="H693" s="2">
        <f t="shared" si="184"/>
        <v>939.57544268072274</v>
      </c>
      <c r="I693" s="2">
        <f t="shared" si="170"/>
        <v>-28749.752514969772</v>
      </c>
      <c r="J693" s="2"/>
      <c r="K693" s="2">
        <f>K692*(1+$C$44*IF(ISERROR(VLOOKUP(C693/12,#REF!,1,FALSE)),0,1))</f>
        <v>259000</v>
      </c>
      <c r="L693" s="2">
        <f>L692*(1+$C$44*IF(ISERROR(VLOOKUP(C693/12,#REF!,1,FALSE)),0,1))</f>
        <v>857.11999999999989</v>
      </c>
      <c r="M693" s="2">
        <f t="shared" si="171"/>
        <v>-12.930000000000177</v>
      </c>
      <c r="N693" s="2">
        <f t="shared" si="172"/>
        <v>566.20377601405585</v>
      </c>
      <c r="O693" s="2">
        <f>IF(ISERROR(VLOOKUP(C693/12,#REF!,1,FALSE)),0,1)*SUM(N682:N693)*$C$66</f>
        <v>0</v>
      </c>
      <c r="P693" s="2">
        <f t="shared" si="173"/>
        <v>0</v>
      </c>
      <c r="Q693" s="2">
        <f t="shared" si="178"/>
        <v>-71075.20083514927</v>
      </c>
      <c r="R693" s="2">
        <f t="shared" si="174"/>
        <v>216674.55167982049</v>
      </c>
      <c r="S693" s="2">
        <f t="shared" si="179"/>
        <v>186674.55167982049</v>
      </c>
      <c r="T693" s="7">
        <f t="shared" si="175"/>
        <v>0.83658128061706749</v>
      </c>
      <c r="U693" s="7">
        <f t="shared" si="180"/>
        <v>4.1247738698942049E-2</v>
      </c>
    </row>
    <row r="694" spans="2:21" x14ac:dyDescent="0.3">
      <c r="B694" s="2" t="str">
        <f t="shared" si="169"/>
        <v/>
      </c>
      <c r="C694" s="4">
        <f t="shared" si="181"/>
        <v>588</v>
      </c>
      <c r="D694" s="40">
        <f t="shared" si="176"/>
        <v>49</v>
      </c>
      <c r="E694" s="2">
        <f t="shared" si="177"/>
        <v>-28749.752514969772</v>
      </c>
      <c r="F694" s="2">
        <f t="shared" si="182"/>
        <v>870.05000000000007</v>
      </c>
      <c r="G694" s="2">
        <f t="shared" si="183"/>
        <v>-71.874381287424427</v>
      </c>
      <c r="H694" s="2">
        <f t="shared" si="184"/>
        <v>941.92438128742447</v>
      </c>
      <c r="I694" s="2">
        <f t="shared" si="170"/>
        <v>-29691.676896257195</v>
      </c>
      <c r="J694" s="2"/>
      <c r="K694" s="2">
        <f>K693*(1+$C$44*IF(ISERROR(VLOOKUP(C694/12,#REF!,1,FALSE)),0,1))</f>
        <v>259000</v>
      </c>
      <c r="L694" s="2">
        <f>L693*(1+$C$44*IF(ISERROR(VLOOKUP(C694/12,#REF!,1,FALSE)),0,1))</f>
        <v>857.11999999999989</v>
      </c>
      <c r="M694" s="2">
        <f t="shared" si="171"/>
        <v>-12.930000000000177</v>
      </c>
      <c r="N694" s="2">
        <f t="shared" si="172"/>
        <v>568.55271462075757</v>
      </c>
      <c r="O694" s="2">
        <f>IF(ISERROR(VLOOKUP(C694/12,#REF!,1,FALSE)),0,1)*SUM(N683:N694)*$C$66</f>
        <v>0</v>
      </c>
      <c r="P694" s="2">
        <f t="shared" si="173"/>
        <v>0</v>
      </c>
      <c r="Q694" s="2">
        <f t="shared" si="178"/>
        <v>-71147.360169178544</v>
      </c>
      <c r="R694" s="2">
        <f t="shared" si="174"/>
        <v>217544.31672707864</v>
      </c>
      <c r="S694" s="2">
        <f t="shared" si="179"/>
        <v>187544.31672707864</v>
      </c>
      <c r="T694" s="7">
        <f t="shared" si="175"/>
        <v>0.83993944682269739</v>
      </c>
      <c r="U694" s="7">
        <f t="shared" si="180"/>
        <v>4.1261292156774765E-2</v>
      </c>
    </row>
    <row r="695" spans="2:21" x14ac:dyDescent="0.3">
      <c r="B695" s="2" t="str">
        <f t="shared" si="169"/>
        <v/>
      </c>
      <c r="C695" s="4">
        <f t="shared" si="181"/>
        <v>589</v>
      </c>
      <c r="D695" s="40">
        <f t="shared" si="176"/>
        <v>49.083333333333336</v>
      </c>
      <c r="E695" s="2">
        <f t="shared" si="177"/>
        <v>-29691.676896257195</v>
      </c>
      <c r="F695" s="2">
        <f t="shared" si="182"/>
        <v>870.05000000000007</v>
      </c>
      <c r="G695" s="2">
        <f t="shared" si="183"/>
        <v>-74.229192240642988</v>
      </c>
      <c r="H695" s="2">
        <f t="shared" si="184"/>
        <v>944.27919224064306</v>
      </c>
      <c r="I695" s="2">
        <f t="shared" si="170"/>
        <v>-30635.956088497838</v>
      </c>
      <c r="J695" s="2"/>
      <c r="K695" s="2">
        <f>K694*(1+$C$44*IF(ISERROR(VLOOKUP(C695/12,#REF!,1,FALSE)),0,1))</f>
        <v>259000</v>
      </c>
      <c r="L695" s="2">
        <f>L694*(1+$C$44*IF(ISERROR(VLOOKUP(C695/12,#REF!,1,FALSE)),0,1))</f>
        <v>857.11999999999989</v>
      </c>
      <c r="M695" s="2">
        <f t="shared" si="171"/>
        <v>-12.930000000000177</v>
      </c>
      <c r="N695" s="2">
        <f t="shared" si="172"/>
        <v>570.90752557397627</v>
      </c>
      <c r="O695" s="2">
        <f>IF(ISERROR(VLOOKUP(C695/12,#REF!,1,FALSE)),0,1)*SUM(N684:N695)*$C$66</f>
        <v>0</v>
      </c>
      <c r="P695" s="2">
        <f t="shared" si="173"/>
        <v>0</v>
      </c>
      <c r="Q695" s="2">
        <f t="shared" si="178"/>
        <v>-71219.579635986185</v>
      </c>
      <c r="R695" s="2">
        <f t="shared" si="174"/>
        <v>218416.37645251164</v>
      </c>
      <c r="S695" s="2">
        <f t="shared" si="179"/>
        <v>188416.37645251164</v>
      </c>
      <c r="T695" s="7">
        <f t="shared" si="175"/>
        <v>0.84330647278962023</v>
      </c>
      <c r="U695" s="7">
        <f t="shared" si="180"/>
        <v>4.1274683535703627E-2</v>
      </c>
    </row>
    <row r="696" spans="2:21" x14ac:dyDescent="0.3">
      <c r="B696" s="2" t="str">
        <f t="shared" si="169"/>
        <v/>
      </c>
      <c r="C696" s="4">
        <f t="shared" si="181"/>
        <v>590</v>
      </c>
      <c r="D696" s="40">
        <f t="shared" si="176"/>
        <v>49.166666666666664</v>
      </c>
      <c r="E696" s="2">
        <f t="shared" si="177"/>
        <v>-30635.956088497838</v>
      </c>
      <c r="F696" s="2">
        <f t="shared" si="182"/>
        <v>870.05000000000007</v>
      </c>
      <c r="G696" s="2">
        <f t="shared" si="183"/>
        <v>-76.589890221244602</v>
      </c>
      <c r="H696" s="2">
        <f t="shared" si="184"/>
        <v>946.63989022124463</v>
      </c>
      <c r="I696" s="2">
        <f t="shared" si="170"/>
        <v>-31582.595978719084</v>
      </c>
      <c r="J696" s="2"/>
      <c r="K696" s="2">
        <f>K695*(1+$C$44*IF(ISERROR(VLOOKUP(C696/12,#REF!,1,FALSE)),0,1))</f>
        <v>259000</v>
      </c>
      <c r="L696" s="2">
        <f>L695*(1+$C$44*IF(ISERROR(VLOOKUP(C696/12,#REF!,1,FALSE)),0,1))</f>
        <v>857.11999999999989</v>
      </c>
      <c r="M696" s="2">
        <f t="shared" si="171"/>
        <v>-12.930000000000177</v>
      </c>
      <c r="N696" s="2">
        <f t="shared" si="172"/>
        <v>573.26822355457784</v>
      </c>
      <c r="O696" s="2">
        <f>IF(ISERROR(VLOOKUP(C696/12,#REF!,1,FALSE)),0,1)*SUM(N685:N696)*$C$66</f>
        <v>0</v>
      </c>
      <c r="P696" s="2">
        <f t="shared" si="173"/>
        <v>0</v>
      </c>
      <c r="Q696" s="2">
        <f t="shared" si="178"/>
        <v>-71291.859285682833</v>
      </c>
      <c r="R696" s="2">
        <f t="shared" si="174"/>
        <v>219290.73669303625</v>
      </c>
      <c r="S696" s="2">
        <f t="shared" si="179"/>
        <v>189290.73669303625</v>
      </c>
      <c r="T696" s="7">
        <f t="shared" si="175"/>
        <v>0.84668238105419402</v>
      </c>
      <c r="U696" s="7">
        <f t="shared" si="180"/>
        <v>4.1287914254587443E-2</v>
      </c>
    </row>
    <row r="697" spans="2:21" x14ac:dyDescent="0.3">
      <c r="B697" s="2" t="str">
        <f t="shared" si="169"/>
        <v/>
      </c>
      <c r="C697" s="4">
        <f t="shared" si="181"/>
        <v>591</v>
      </c>
      <c r="D697" s="40">
        <f t="shared" si="176"/>
        <v>49.25</v>
      </c>
      <c r="E697" s="2">
        <f t="shared" si="177"/>
        <v>-31582.595978719084</v>
      </c>
      <c r="F697" s="2">
        <f t="shared" si="182"/>
        <v>870.05000000000007</v>
      </c>
      <c r="G697" s="2">
        <f t="shared" si="183"/>
        <v>-78.956489946797703</v>
      </c>
      <c r="H697" s="2">
        <f t="shared" si="184"/>
        <v>949.00648994679773</v>
      </c>
      <c r="I697" s="2">
        <f t="shared" si="170"/>
        <v>-32531.602468665882</v>
      </c>
      <c r="J697" s="2"/>
      <c r="K697" s="2">
        <f>K696*(1+$C$44*IF(ISERROR(VLOOKUP(C697/12,#REF!,1,FALSE)),0,1))</f>
        <v>259000</v>
      </c>
      <c r="L697" s="2">
        <f>L696*(1+$C$44*IF(ISERROR(VLOOKUP(C697/12,#REF!,1,FALSE)),0,1))</f>
        <v>857.11999999999989</v>
      </c>
      <c r="M697" s="2">
        <f t="shared" si="171"/>
        <v>-12.930000000000177</v>
      </c>
      <c r="N697" s="2">
        <f t="shared" si="172"/>
        <v>575.63482328013083</v>
      </c>
      <c r="O697" s="2">
        <f>IF(ISERROR(VLOOKUP(C697/12,#REF!,1,FALSE)),0,1)*SUM(N686:N697)*$C$66</f>
        <v>0</v>
      </c>
      <c r="P697" s="2">
        <f t="shared" si="173"/>
        <v>0</v>
      </c>
      <c r="Q697" s="2">
        <f t="shared" si="178"/>
        <v>-71364.199168420892</v>
      </c>
      <c r="R697" s="2">
        <f t="shared" si="174"/>
        <v>220167.403300245</v>
      </c>
      <c r="S697" s="2">
        <f t="shared" si="179"/>
        <v>190167.403300245</v>
      </c>
      <c r="T697" s="7">
        <f t="shared" si="175"/>
        <v>0.85006719420944021</v>
      </c>
      <c r="U697" s="7">
        <f t="shared" si="180"/>
        <v>4.1300985718428551E-2</v>
      </c>
    </row>
    <row r="698" spans="2:21" x14ac:dyDescent="0.3">
      <c r="B698" s="2" t="str">
        <f t="shared" si="169"/>
        <v/>
      </c>
      <c r="C698" s="4">
        <f t="shared" si="181"/>
        <v>592</v>
      </c>
      <c r="D698" s="40">
        <f t="shared" si="176"/>
        <v>49.333333333333336</v>
      </c>
      <c r="E698" s="2">
        <f t="shared" si="177"/>
        <v>-32531.602468665882</v>
      </c>
      <c r="F698" s="2">
        <f t="shared" si="182"/>
        <v>870.05000000000007</v>
      </c>
      <c r="G698" s="2">
        <f t="shared" si="183"/>
        <v>-81.329006171664702</v>
      </c>
      <c r="H698" s="2">
        <f t="shared" si="184"/>
        <v>951.37900617166474</v>
      </c>
      <c r="I698" s="2">
        <f t="shared" si="170"/>
        <v>-33482.98147483755</v>
      </c>
      <c r="J698" s="2"/>
      <c r="K698" s="2">
        <f>K697*(1+$C$44*IF(ISERROR(VLOOKUP(C698/12,#REF!,1,FALSE)),0,1))</f>
        <v>259000</v>
      </c>
      <c r="L698" s="2">
        <f>L697*(1+$C$44*IF(ISERROR(VLOOKUP(C698/12,#REF!,1,FALSE)),0,1))</f>
        <v>857.11999999999989</v>
      </c>
      <c r="M698" s="2">
        <f t="shared" si="171"/>
        <v>-12.930000000000177</v>
      </c>
      <c r="N698" s="2">
        <f t="shared" si="172"/>
        <v>578.00733950499784</v>
      </c>
      <c r="O698" s="2">
        <f>IF(ISERROR(VLOOKUP(C698/12,#REF!,1,FALSE)),0,1)*SUM(N687:N698)*$C$66</f>
        <v>0</v>
      </c>
      <c r="P698" s="2">
        <f t="shared" si="173"/>
        <v>0</v>
      </c>
      <c r="Q698" s="2">
        <f t="shared" si="178"/>
        <v>-71436.599334394559</v>
      </c>
      <c r="R698" s="2">
        <f t="shared" si="174"/>
        <v>221046.38214044299</v>
      </c>
      <c r="S698" s="2">
        <f t="shared" si="179"/>
        <v>191046.38214044299</v>
      </c>
      <c r="T698" s="7">
        <f t="shared" si="175"/>
        <v>0.85346093490518526</v>
      </c>
      <c r="U698" s="7">
        <f t="shared" si="180"/>
        <v>4.1313899318529135E-2</v>
      </c>
    </row>
    <row r="699" spans="2:21" x14ac:dyDescent="0.3">
      <c r="B699" s="2" t="str">
        <f t="shared" si="169"/>
        <v/>
      </c>
      <c r="C699" s="4">
        <f t="shared" si="181"/>
        <v>593</v>
      </c>
      <c r="D699" s="40">
        <f t="shared" si="176"/>
        <v>49.416666666666664</v>
      </c>
      <c r="E699" s="2">
        <f t="shared" si="177"/>
        <v>-33482.98147483755</v>
      </c>
      <c r="F699" s="2">
        <f t="shared" si="182"/>
        <v>870.05000000000007</v>
      </c>
      <c r="G699" s="2">
        <f t="shared" si="183"/>
        <v>-83.707453687093874</v>
      </c>
      <c r="H699" s="2">
        <f t="shared" si="184"/>
        <v>953.75745368709397</v>
      </c>
      <c r="I699" s="2">
        <f t="shared" si="170"/>
        <v>-34436.738928524646</v>
      </c>
      <c r="J699" s="2"/>
      <c r="K699" s="2">
        <f>K698*(1+$C$44*IF(ISERROR(VLOOKUP(C699/12,#REF!,1,FALSE)),0,1))</f>
        <v>259000</v>
      </c>
      <c r="L699" s="2">
        <f>L698*(1+$C$44*IF(ISERROR(VLOOKUP(C699/12,#REF!,1,FALSE)),0,1))</f>
        <v>857.11999999999989</v>
      </c>
      <c r="M699" s="2">
        <f t="shared" si="171"/>
        <v>-12.930000000000177</v>
      </c>
      <c r="N699" s="2">
        <f t="shared" si="172"/>
        <v>580.38578702042719</v>
      </c>
      <c r="O699" s="2">
        <f>IF(ISERROR(VLOOKUP(C699/12,#REF!,1,FALSE)),0,1)*SUM(N688:N699)*$C$66</f>
        <v>0</v>
      </c>
      <c r="P699" s="2">
        <f t="shared" si="173"/>
        <v>0</v>
      </c>
      <c r="Q699" s="2">
        <f t="shared" si="178"/>
        <v>-71509.05983383987</v>
      </c>
      <c r="R699" s="2">
        <f t="shared" si="174"/>
        <v>221927.67909468478</v>
      </c>
      <c r="S699" s="2">
        <f t="shared" si="179"/>
        <v>191927.67909468478</v>
      </c>
      <c r="T699" s="7">
        <f t="shared" si="175"/>
        <v>0.85686362584820375</v>
      </c>
      <c r="U699" s="7">
        <f t="shared" si="180"/>
        <v>4.1326656432646436E-2</v>
      </c>
    </row>
    <row r="700" spans="2:21" x14ac:dyDescent="0.3">
      <c r="B700" s="2" t="str">
        <f t="shared" si="169"/>
        <v/>
      </c>
      <c r="C700" s="4">
        <f t="shared" si="181"/>
        <v>594</v>
      </c>
      <c r="D700" s="40">
        <f t="shared" si="176"/>
        <v>49.5</v>
      </c>
      <c r="E700" s="2">
        <f t="shared" si="177"/>
        <v>-34436.738928524646</v>
      </c>
      <c r="F700" s="2">
        <f t="shared" si="182"/>
        <v>870.05000000000007</v>
      </c>
      <c r="G700" s="2">
        <f t="shared" si="183"/>
        <v>-86.091847321311604</v>
      </c>
      <c r="H700" s="2">
        <f t="shared" si="184"/>
        <v>956.14184732131162</v>
      </c>
      <c r="I700" s="2">
        <f t="shared" si="170"/>
        <v>-35392.880775845959</v>
      </c>
      <c r="J700" s="2"/>
      <c r="K700" s="2">
        <f>K699*(1+$C$44*IF(ISERROR(VLOOKUP(C700/12,#REF!,1,FALSE)),0,1))</f>
        <v>259000</v>
      </c>
      <c r="L700" s="2">
        <f>L699*(1+$C$44*IF(ISERROR(VLOOKUP(C700/12,#REF!,1,FALSE)),0,1))</f>
        <v>857.11999999999989</v>
      </c>
      <c r="M700" s="2">
        <f t="shared" si="171"/>
        <v>-12.930000000000177</v>
      </c>
      <c r="N700" s="2">
        <f t="shared" si="172"/>
        <v>582.77018065464495</v>
      </c>
      <c r="O700" s="2">
        <f>IF(ISERROR(VLOOKUP(C700/12,#REF!,1,FALSE)),0,1)*SUM(N689:N700)*$C$66</f>
        <v>0</v>
      </c>
      <c r="P700" s="2">
        <f t="shared" si="173"/>
        <v>0</v>
      </c>
      <c r="Q700" s="2">
        <f t="shared" si="178"/>
        <v>-71581.580717034725</v>
      </c>
      <c r="R700" s="2">
        <f t="shared" si="174"/>
        <v>222811.30005881123</v>
      </c>
      <c r="S700" s="2">
        <f t="shared" si="179"/>
        <v>192811.30005881123</v>
      </c>
      <c r="T700" s="7">
        <f t="shared" si="175"/>
        <v>0.86027528980236001</v>
      </c>
      <c r="U700" s="7">
        <f t="shared" si="180"/>
        <v>4.1339258425146408E-2</v>
      </c>
    </row>
    <row r="701" spans="2:21" x14ac:dyDescent="0.3">
      <c r="B701" s="2" t="str">
        <f t="shared" si="169"/>
        <v/>
      </c>
      <c r="C701" s="4">
        <f t="shared" si="181"/>
        <v>595</v>
      </c>
      <c r="D701" s="40">
        <f t="shared" si="176"/>
        <v>49.583333333333336</v>
      </c>
      <c r="E701" s="2">
        <f t="shared" si="177"/>
        <v>-35392.880775845959</v>
      </c>
      <c r="F701" s="2">
        <f t="shared" si="182"/>
        <v>870.05000000000007</v>
      </c>
      <c r="G701" s="2">
        <f t="shared" si="183"/>
        <v>-88.482201939614882</v>
      </c>
      <c r="H701" s="2">
        <f t="shared" si="184"/>
        <v>958.53220193961499</v>
      </c>
      <c r="I701" s="2">
        <f t="shared" si="170"/>
        <v>-36351.412977785571</v>
      </c>
      <c r="J701" s="2"/>
      <c r="K701" s="2">
        <f>K700*(1+$C$44*IF(ISERROR(VLOOKUP(C701/12,#REF!,1,FALSE)),0,1))</f>
        <v>259000</v>
      </c>
      <c r="L701" s="2">
        <f>L700*(1+$C$44*IF(ISERROR(VLOOKUP(C701/12,#REF!,1,FALSE)),0,1))</f>
        <v>857.11999999999989</v>
      </c>
      <c r="M701" s="2">
        <f t="shared" si="171"/>
        <v>-12.930000000000177</v>
      </c>
      <c r="N701" s="2">
        <f t="shared" si="172"/>
        <v>585.16053527294821</v>
      </c>
      <c r="O701" s="2">
        <f>IF(ISERROR(VLOOKUP(C701/12,#REF!,1,FALSE)),0,1)*SUM(N690:N701)*$C$66</f>
        <v>0</v>
      </c>
      <c r="P701" s="2">
        <f t="shared" si="173"/>
        <v>0</v>
      </c>
      <c r="Q701" s="2">
        <f t="shared" si="178"/>
        <v>-71654.162034298904</v>
      </c>
      <c r="R701" s="2">
        <f t="shared" si="174"/>
        <v>223697.25094348667</v>
      </c>
      <c r="S701" s="2">
        <f t="shared" si="179"/>
        <v>193697.25094348667</v>
      </c>
      <c r="T701" s="7">
        <f t="shared" si="175"/>
        <v>0.86369594958875162</v>
      </c>
      <c r="U701" s="7">
        <f t="shared" si="180"/>
        <v>4.1351706647153597E-2</v>
      </c>
    </row>
    <row r="702" spans="2:21" x14ac:dyDescent="0.3">
      <c r="B702" s="2" t="str">
        <f t="shared" si="169"/>
        <v/>
      </c>
      <c r="C702" s="4">
        <f t="shared" si="181"/>
        <v>596</v>
      </c>
      <c r="D702" s="40">
        <f t="shared" si="176"/>
        <v>49.666666666666664</v>
      </c>
      <c r="E702" s="2">
        <f t="shared" si="177"/>
        <v>-36351.412977785571</v>
      </c>
      <c r="F702" s="2">
        <f t="shared" si="182"/>
        <v>870.05000000000007</v>
      </c>
      <c r="G702" s="2">
        <f t="shared" si="183"/>
        <v>-90.878532444463929</v>
      </c>
      <c r="H702" s="2">
        <f t="shared" si="184"/>
        <v>960.92853244446405</v>
      </c>
      <c r="I702" s="2">
        <f t="shared" si="170"/>
        <v>-37312.341510230035</v>
      </c>
      <c r="J702" s="2"/>
      <c r="K702" s="2">
        <f>K701*(1+$C$44*IF(ISERROR(VLOOKUP(C702/12,#REF!,1,FALSE)),0,1))</f>
        <v>259000</v>
      </c>
      <c r="L702" s="2">
        <f>L701*(1+$C$44*IF(ISERROR(VLOOKUP(C702/12,#REF!,1,FALSE)),0,1))</f>
        <v>857.11999999999989</v>
      </c>
      <c r="M702" s="2">
        <f t="shared" si="171"/>
        <v>-12.930000000000177</v>
      </c>
      <c r="N702" s="2">
        <f t="shared" si="172"/>
        <v>587.55686577779716</v>
      </c>
      <c r="O702" s="2">
        <f>IF(ISERROR(VLOOKUP(C702/12,#REF!,1,FALSE)),0,1)*SUM(N691:N702)*$C$66</f>
        <v>0</v>
      </c>
      <c r="P702" s="2">
        <f t="shared" si="173"/>
        <v>0</v>
      </c>
      <c r="Q702" s="2">
        <f t="shared" si="178"/>
        <v>-71726.803835994142</v>
      </c>
      <c r="R702" s="2">
        <f t="shared" si="174"/>
        <v>224585.53767423588</v>
      </c>
      <c r="S702" s="2">
        <f t="shared" si="179"/>
        <v>194585.53767423588</v>
      </c>
      <c r="T702" s="7">
        <f t="shared" si="175"/>
        <v>0.86712562808585281</v>
      </c>
      <c r="U702" s="7">
        <f t="shared" si="180"/>
        <v>4.1364002436701464E-2</v>
      </c>
    </row>
    <row r="703" spans="2:21" x14ac:dyDescent="0.3">
      <c r="B703" s="2" t="str">
        <f t="shared" si="169"/>
        <v/>
      </c>
      <c r="C703" s="4">
        <f t="shared" si="181"/>
        <v>597</v>
      </c>
      <c r="D703" s="40">
        <f t="shared" si="176"/>
        <v>49.75</v>
      </c>
      <c r="E703" s="2">
        <f t="shared" si="177"/>
        <v>-37312.341510230035</v>
      </c>
      <c r="F703" s="2">
        <f t="shared" si="182"/>
        <v>870.05000000000007</v>
      </c>
      <c r="G703" s="2">
        <f t="shared" si="183"/>
        <v>-93.280853775575096</v>
      </c>
      <c r="H703" s="2">
        <f t="shared" si="184"/>
        <v>963.33085377557518</v>
      </c>
      <c r="I703" s="2">
        <f t="shared" si="170"/>
        <v>-38275.672364005608</v>
      </c>
      <c r="J703" s="2"/>
      <c r="K703" s="2">
        <f>K702*(1+$C$44*IF(ISERROR(VLOOKUP(C703/12,#REF!,1,FALSE)),0,1))</f>
        <v>259000</v>
      </c>
      <c r="L703" s="2">
        <f>L702*(1+$C$44*IF(ISERROR(VLOOKUP(C703/12,#REF!,1,FALSE)),0,1))</f>
        <v>857.11999999999989</v>
      </c>
      <c r="M703" s="2">
        <f t="shared" si="171"/>
        <v>-12.930000000000177</v>
      </c>
      <c r="N703" s="2">
        <f t="shared" si="172"/>
        <v>589.95918710890828</v>
      </c>
      <c r="O703" s="2">
        <f>IF(ISERROR(VLOOKUP(C703/12,#REF!,1,FALSE)),0,1)*SUM(N692:N703)*$C$66</f>
        <v>0</v>
      </c>
      <c r="P703" s="2">
        <f t="shared" si="173"/>
        <v>0</v>
      </c>
      <c r="Q703" s="2">
        <f t="shared" si="178"/>
        <v>-71799.506172524125</v>
      </c>
      <c r="R703" s="2">
        <f t="shared" si="174"/>
        <v>225476.16619148149</v>
      </c>
      <c r="S703" s="2">
        <f t="shared" si="179"/>
        <v>195476.16619148149</v>
      </c>
      <c r="T703" s="7">
        <f t="shared" si="175"/>
        <v>0.87056434822965822</v>
      </c>
      <c r="U703" s="7">
        <f t="shared" si="180"/>
        <v>4.1376147118878048E-2</v>
      </c>
    </row>
    <row r="704" spans="2:21" x14ac:dyDescent="0.3">
      <c r="B704" s="2" t="str">
        <f t="shared" si="169"/>
        <v/>
      </c>
      <c r="C704" s="4">
        <f t="shared" si="181"/>
        <v>598</v>
      </c>
      <c r="D704" s="40">
        <f t="shared" si="176"/>
        <v>49.833333333333336</v>
      </c>
      <c r="E704" s="2">
        <f t="shared" si="177"/>
        <v>-38275.672364005608</v>
      </c>
      <c r="F704" s="2">
        <f t="shared" si="182"/>
        <v>870.05000000000007</v>
      </c>
      <c r="G704" s="2">
        <f t="shared" si="183"/>
        <v>-95.689180910014002</v>
      </c>
      <c r="H704" s="2">
        <f t="shared" si="184"/>
        <v>965.73918091001406</v>
      </c>
      <c r="I704" s="2">
        <f t="shared" si="170"/>
        <v>-39241.411544915623</v>
      </c>
      <c r="J704" s="2"/>
      <c r="K704" s="2">
        <f>K703*(1+$C$44*IF(ISERROR(VLOOKUP(C704/12,#REF!,1,FALSE)),0,1))</f>
        <v>259000</v>
      </c>
      <c r="L704" s="2">
        <f>L703*(1+$C$44*IF(ISERROR(VLOOKUP(C704/12,#REF!,1,FALSE)),0,1))</f>
        <v>857.11999999999989</v>
      </c>
      <c r="M704" s="2">
        <f t="shared" si="171"/>
        <v>-12.930000000000177</v>
      </c>
      <c r="N704" s="2">
        <f t="shared" si="172"/>
        <v>592.36751424334716</v>
      </c>
      <c r="O704" s="2">
        <f>IF(ISERROR(VLOOKUP(C704/12,#REF!,1,FALSE)),0,1)*SUM(N693:N704)*$C$66</f>
        <v>0</v>
      </c>
      <c r="P704" s="2">
        <f t="shared" si="173"/>
        <v>0</v>
      </c>
      <c r="Q704" s="2">
        <f t="shared" si="178"/>
        <v>-71872.269094334551</v>
      </c>
      <c r="R704" s="2">
        <f t="shared" si="174"/>
        <v>226369.14245058107</v>
      </c>
      <c r="S704" s="2">
        <f t="shared" si="179"/>
        <v>196369.14245058107</v>
      </c>
      <c r="T704" s="7">
        <f t="shared" si="175"/>
        <v>0.87401213301382652</v>
      </c>
      <c r="U704" s="7">
        <f t="shared" si="180"/>
        <v>4.1388142005972517E-2</v>
      </c>
    </row>
    <row r="705" spans="2:21" x14ac:dyDescent="0.3">
      <c r="B705" s="2" t="str">
        <f t="shared" si="169"/>
        <v/>
      </c>
      <c r="C705" s="4">
        <f t="shared" si="181"/>
        <v>599</v>
      </c>
      <c r="D705" s="40">
        <f t="shared" si="176"/>
        <v>49.916666666666664</v>
      </c>
      <c r="E705" s="2">
        <f t="shared" si="177"/>
        <v>-39241.411544915623</v>
      </c>
      <c r="F705" s="2">
        <f t="shared" si="182"/>
        <v>870.05000000000007</v>
      </c>
      <c r="G705" s="2">
        <f t="shared" si="183"/>
        <v>-98.103528862289053</v>
      </c>
      <c r="H705" s="2">
        <f t="shared" si="184"/>
        <v>968.15352886228914</v>
      </c>
      <c r="I705" s="2">
        <f t="shared" si="170"/>
        <v>-40209.565073777914</v>
      </c>
      <c r="J705" s="2"/>
      <c r="K705" s="2">
        <f>K704*(1+$C$44*IF(ISERROR(VLOOKUP(C705/12,#REF!,1,FALSE)),0,1))</f>
        <v>259000</v>
      </c>
      <c r="L705" s="2">
        <f>L704*(1+$C$44*IF(ISERROR(VLOOKUP(C705/12,#REF!,1,FALSE)),0,1))</f>
        <v>857.11999999999989</v>
      </c>
      <c r="M705" s="2">
        <f t="shared" si="171"/>
        <v>-12.930000000000177</v>
      </c>
      <c r="N705" s="2">
        <f t="shared" si="172"/>
        <v>594.78186219562235</v>
      </c>
      <c r="O705" s="2">
        <f>IF(ISERROR(VLOOKUP(C705/12,#REF!,1,FALSE)),0,1)*SUM(N694:N705)*$C$66</f>
        <v>0</v>
      </c>
      <c r="P705" s="2">
        <f t="shared" si="173"/>
        <v>0</v>
      </c>
      <c r="Q705" s="2">
        <f t="shared" si="178"/>
        <v>-71945.092651913146</v>
      </c>
      <c r="R705" s="2">
        <f t="shared" si="174"/>
        <v>227264.47242186478</v>
      </c>
      <c r="S705" s="2">
        <f t="shared" si="179"/>
        <v>197264.47242186478</v>
      </c>
      <c r="T705" s="7">
        <f t="shared" si="175"/>
        <v>0.87746900548982543</v>
      </c>
      <c r="U705" s="7">
        <f t="shared" si="180"/>
        <v>4.1399988397617937E-2</v>
      </c>
    </row>
    <row r="706" spans="2:21" x14ac:dyDescent="0.3">
      <c r="B706" s="2" t="str">
        <f t="shared" si="169"/>
        <v/>
      </c>
      <c r="C706" s="4">
        <f t="shared" si="181"/>
        <v>600</v>
      </c>
      <c r="D706" s="40">
        <f t="shared" si="176"/>
        <v>50</v>
      </c>
      <c r="E706" s="2">
        <f t="shared" si="177"/>
        <v>-40209.565073777914</v>
      </c>
      <c r="F706" s="2">
        <f t="shared" si="182"/>
        <v>870.05000000000007</v>
      </c>
      <c r="G706" s="2">
        <f t="shared" si="183"/>
        <v>-100.52391268444478</v>
      </c>
      <c r="H706" s="2">
        <f t="shared" si="184"/>
        <v>970.57391268444485</v>
      </c>
      <c r="I706" s="2">
        <f t="shared" si="170"/>
        <v>-41180.138986462356</v>
      </c>
      <c r="J706" s="2"/>
      <c r="K706" s="2">
        <f>K705*(1+$C$44*IF(ISERROR(VLOOKUP(C706/12,#REF!,1,FALSE)),0,1))</f>
        <v>259000</v>
      </c>
      <c r="L706" s="2">
        <f>L705*(1+$C$44*IF(ISERROR(VLOOKUP(C706/12,#REF!,1,FALSE)),0,1))</f>
        <v>857.11999999999989</v>
      </c>
      <c r="M706" s="2">
        <f t="shared" si="171"/>
        <v>-12.930000000000177</v>
      </c>
      <c r="N706" s="2">
        <f t="shared" si="172"/>
        <v>597.20224601777795</v>
      </c>
      <c r="O706" s="2">
        <f>IF(ISERROR(VLOOKUP(C706/12,#REF!,1,FALSE)),0,1)*SUM(N695:N706)*$C$66</f>
        <v>0</v>
      </c>
      <c r="P706" s="2">
        <f t="shared" si="173"/>
        <v>0</v>
      </c>
      <c r="Q706" s="2">
        <f t="shared" si="178"/>
        <v>-72017.976895789732</v>
      </c>
      <c r="R706" s="2">
        <f t="shared" si="174"/>
        <v>228162.16209067262</v>
      </c>
      <c r="S706" s="2">
        <f t="shared" si="179"/>
        <v>198162.16209067262</v>
      </c>
      <c r="T706" s="7">
        <f t="shared" si="175"/>
        <v>0.88093498876707577</v>
      </c>
      <c r="U706" s="7">
        <f t="shared" si="180"/>
        <v>4.1411687580931833E-2</v>
      </c>
    </row>
    <row r="707" spans="2:21" x14ac:dyDescent="0.3">
      <c r="B707" s="2" t="str">
        <f t="shared" si="169"/>
        <v/>
      </c>
      <c r="C707" s="4">
        <f t="shared" si="181"/>
        <v>601</v>
      </c>
      <c r="D707" s="40">
        <f t="shared" si="176"/>
        <v>50.083333333333336</v>
      </c>
      <c r="E707" s="2">
        <f t="shared" si="177"/>
        <v>-41180.138986462356</v>
      </c>
      <c r="F707" s="2">
        <f t="shared" si="182"/>
        <v>870.05000000000007</v>
      </c>
      <c r="G707" s="2">
        <f t="shared" si="183"/>
        <v>-102.95034746615589</v>
      </c>
      <c r="H707" s="2">
        <f t="shared" si="184"/>
        <v>973.00034746615597</v>
      </c>
      <c r="I707" s="2">
        <f t="shared" si="170"/>
        <v>-42153.139333928513</v>
      </c>
      <c r="J707" s="2"/>
      <c r="K707" s="2">
        <f>K706*(1+$C$44*IF(ISERROR(VLOOKUP(C707/12,#REF!,1,FALSE)),0,1))</f>
        <v>259000</v>
      </c>
      <c r="L707" s="2">
        <f>L706*(1+$C$44*IF(ISERROR(VLOOKUP(C707/12,#REF!,1,FALSE)),0,1))</f>
        <v>857.11999999999989</v>
      </c>
      <c r="M707" s="2">
        <f t="shared" si="171"/>
        <v>-12.930000000000177</v>
      </c>
      <c r="N707" s="2">
        <f t="shared" si="172"/>
        <v>599.62868079948908</v>
      </c>
      <c r="O707" s="2">
        <f>IF(ISERROR(VLOOKUP(C707/12,#REF!,1,FALSE)),0,1)*SUM(N696:N707)*$C$66</f>
        <v>0</v>
      </c>
      <c r="P707" s="2">
        <f t="shared" si="173"/>
        <v>0</v>
      </c>
      <c r="Q707" s="2">
        <f t="shared" si="178"/>
        <v>-72090.921876536217</v>
      </c>
      <c r="R707" s="2">
        <f t="shared" si="174"/>
        <v>229062.21745739231</v>
      </c>
      <c r="S707" s="2">
        <f t="shared" si="179"/>
        <v>199062.21745739231</v>
      </c>
      <c r="T707" s="7">
        <f t="shared" si="175"/>
        <v>0.88441010601309777</v>
      </c>
      <c r="U707" s="7">
        <f t="shared" si="180"/>
        <v>4.1423240830657404E-2</v>
      </c>
    </row>
    <row r="708" spans="2:21" x14ac:dyDescent="0.3">
      <c r="B708" s="2" t="str">
        <f t="shared" si="169"/>
        <v/>
      </c>
      <c r="C708" s="4">
        <f t="shared" si="181"/>
        <v>602</v>
      </c>
      <c r="D708" s="40">
        <f t="shared" si="176"/>
        <v>50.166666666666664</v>
      </c>
      <c r="E708" s="2">
        <f t="shared" si="177"/>
        <v>-42153.139333928513</v>
      </c>
      <c r="F708" s="2">
        <f t="shared" si="182"/>
        <v>870.05000000000007</v>
      </c>
      <c r="G708" s="2">
        <f t="shared" si="183"/>
        <v>-105.38284833482128</v>
      </c>
      <c r="H708" s="2">
        <f t="shared" si="184"/>
        <v>975.4328483348213</v>
      </c>
      <c r="I708" s="2">
        <f t="shared" si="170"/>
        <v>-43128.572182263335</v>
      </c>
      <c r="J708" s="2"/>
      <c r="K708" s="2">
        <f>K707*(1+$C$44*IF(ISERROR(VLOOKUP(C708/12,#REF!,1,FALSE)),0,1))</f>
        <v>259000</v>
      </c>
      <c r="L708" s="2">
        <f>L707*(1+$C$44*IF(ISERROR(VLOOKUP(C708/12,#REF!,1,FALSE)),0,1))</f>
        <v>857.11999999999989</v>
      </c>
      <c r="M708" s="2">
        <f t="shared" si="171"/>
        <v>-12.930000000000177</v>
      </c>
      <c r="N708" s="2">
        <f t="shared" si="172"/>
        <v>602.0611816681544</v>
      </c>
      <c r="O708" s="2">
        <f>IF(ISERROR(VLOOKUP(C708/12,#REF!,1,FALSE)),0,1)*SUM(N697:N708)*$C$66</f>
        <v>0</v>
      </c>
      <c r="P708" s="2">
        <f t="shared" si="173"/>
        <v>0</v>
      </c>
      <c r="Q708" s="2">
        <f t="shared" si="178"/>
        <v>-72163.927644766649</v>
      </c>
      <c r="R708" s="2">
        <f t="shared" si="174"/>
        <v>229964.6445374967</v>
      </c>
      <c r="S708" s="2">
        <f t="shared" si="179"/>
        <v>199964.6445374967</v>
      </c>
      <c r="T708" s="7">
        <f t="shared" si="175"/>
        <v>0.88789438045365521</v>
      </c>
      <c r="U708" s="7">
        <f t="shared" si="180"/>
        <v>4.143464940930075E-2</v>
      </c>
    </row>
    <row r="709" spans="2:21" x14ac:dyDescent="0.3">
      <c r="B709" s="2" t="str">
        <f t="shared" si="169"/>
        <v/>
      </c>
      <c r="C709" s="4">
        <f t="shared" si="181"/>
        <v>603</v>
      </c>
      <c r="D709" s="40">
        <f t="shared" si="176"/>
        <v>50.25</v>
      </c>
      <c r="E709" s="2">
        <f t="shared" si="177"/>
        <v>-43128.572182263335</v>
      </c>
      <c r="F709" s="2">
        <f t="shared" si="182"/>
        <v>870.05000000000007</v>
      </c>
      <c r="G709" s="2">
        <f t="shared" si="183"/>
        <v>-107.82143045565833</v>
      </c>
      <c r="H709" s="2">
        <f t="shared" si="184"/>
        <v>977.87143045565836</v>
      </c>
      <c r="I709" s="2">
        <f t="shared" si="170"/>
        <v>-44106.443612718991</v>
      </c>
      <c r="J709" s="2"/>
      <c r="K709" s="2">
        <f>K708*(1+$C$44*IF(ISERROR(VLOOKUP(C709/12,#REF!,1,FALSE)),0,1))</f>
        <v>259000</v>
      </c>
      <c r="L709" s="2">
        <f>L708*(1+$C$44*IF(ISERROR(VLOOKUP(C709/12,#REF!,1,FALSE)),0,1))</f>
        <v>857.11999999999989</v>
      </c>
      <c r="M709" s="2">
        <f t="shared" si="171"/>
        <v>-12.930000000000177</v>
      </c>
      <c r="N709" s="2">
        <f t="shared" si="172"/>
        <v>604.49976378899146</v>
      </c>
      <c r="O709" s="2">
        <f>IF(ISERROR(VLOOKUP(C709/12,#REF!,1,FALSE)),0,1)*SUM(N698:N709)*$C$66</f>
        <v>0</v>
      </c>
      <c r="P709" s="2">
        <f t="shared" si="173"/>
        <v>0</v>
      </c>
      <c r="Q709" s="2">
        <f t="shared" si="178"/>
        <v>-72236.994251137279</v>
      </c>
      <c r="R709" s="2">
        <f t="shared" si="174"/>
        <v>230869.4493615817</v>
      </c>
      <c r="S709" s="2">
        <f t="shared" si="179"/>
        <v>200869.4493615817</v>
      </c>
      <c r="T709" s="7">
        <f t="shared" si="175"/>
        <v>0.89138783537290234</v>
      </c>
      <c r="U709" s="7">
        <f t="shared" si="180"/>
        <v>4.1445914567265874E-2</v>
      </c>
    </row>
    <row r="710" spans="2:21" x14ac:dyDescent="0.3">
      <c r="B710" s="2" t="str">
        <f t="shared" si="169"/>
        <v/>
      </c>
      <c r="C710" s="4">
        <f t="shared" si="181"/>
        <v>604</v>
      </c>
      <c r="D710" s="40">
        <f t="shared" si="176"/>
        <v>50.333333333333336</v>
      </c>
      <c r="E710" s="2">
        <f t="shared" si="177"/>
        <v>-44106.443612718991</v>
      </c>
      <c r="F710" s="2">
        <f t="shared" si="182"/>
        <v>870.05000000000007</v>
      </c>
      <c r="G710" s="2">
        <f t="shared" si="183"/>
        <v>-110.26610903179748</v>
      </c>
      <c r="H710" s="2">
        <f t="shared" si="184"/>
        <v>980.31610903179751</v>
      </c>
      <c r="I710" s="2">
        <f t="shared" si="170"/>
        <v>-45086.759721750786</v>
      </c>
      <c r="J710" s="2"/>
      <c r="K710" s="2">
        <f>K709*(1+$C$44*IF(ISERROR(VLOOKUP(C710/12,#REF!,1,FALSE)),0,1))</f>
        <v>259000</v>
      </c>
      <c r="L710" s="2">
        <f>L709*(1+$C$44*IF(ISERROR(VLOOKUP(C710/12,#REF!,1,FALSE)),0,1))</f>
        <v>857.11999999999989</v>
      </c>
      <c r="M710" s="2">
        <f t="shared" si="171"/>
        <v>-12.930000000000177</v>
      </c>
      <c r="N710" s="2">
        <f t="shared" si="172"/>
        <v>606.94444236513073</v>
      </c>
      <c r="O710" s="2">
        <f>IF(ISERROR(VLOOKUP(C710/12,#REF!,1,FALSE)),0,1)*SUM(N699:N710)*$C$66</f>
        <v>0</v>
      </c>
      <c r="P710" s="2">
        <f t="shared" si="173"/>
        <v>0</v>
      </c>
      <c r="Q710" s="2">
        <f t="shared" si="178"/>
        <v>-72310.121746346544</v>
      </c>
      <c r="R710" s="2">
        <f t="shared" si="174"/>
        <v>231776.63797540427</v>
      </c>
      <c r="S710" s="2">
        <f t="shared" si="179"/>
        <v>201776.63797540427</v>
      </c>
      <c r="T710" s="7">
        <f t="shared" si="175"/>
        <v>0.89489049411353006</v>
      </c>
      <c r="U710" s="7">
        <f t="shared" si="180"/>
        <v>4.1457037542990571E-2</v>
      </c>
    </row>
    <row r="711" spans="2:21" x14ac:dyDescent="0.3">
      <c r="B711" s="2" t="str">
        <f t="shared" si="169"/>
        <v/>
      </c>
      <c r="C711" s="4">
        <f t="shared" si="181"/>
        <v>605</v>
      </c>
      <c r="D711" s="40">
        <f t="shared" si="176"/>
        <v>50.416666666666664</v>
      </c>
      <c r="E711" s="2">
        <f t="shared" si="177"/>
        <v>-45086.759721750786</v>
      </c>
      <c r="F711" s="2">
        <f t="shared" si="182"/>
        <v>870.05000000000007</v>
      </c>
      <c r="G711" s="2">
        <f t="shared" si="183"/>
        <v>-112.71689930437697</v>
      </c>
      <c r="H711" s="2">
        <f t="shared" si="184"/>
        <v>982.76689930437703</v>
      </c>
      <c r="I711" s="2">
        <f t="shared" si="170"/>
        <v>-46069.526621055164</v>
      </c>
      <c r="J711" s="2"/>
      <c r="K711" s="2">
        <f>K710*(1+$C$44*IF(ISERROR(VLOOKUP(C711/12,#REF!,1,FALSE)),0,1))</f>
        <v>259000</v>
      </c>
      <c r="L711" s="2">
        <f>L710*(1+$C$44*IF(ISERROR(VLOOKUP(C711/12,#REF!,1,FALSE)),0,1))</f>
        <v>857.11999999999989</v>
      </c>
      <c r="M711" s="2">
        <f t="shared" si="171"/>
        <v>-12.930000000000177</v>
      </c>
      <c r="N711" s="2">
        <f t="shared" si="172"/>
        <v>609.39523263771025</v>
      </c>
      <c r="O711" s="2">
        <f>IF(ISERROR(VLOOKUP(C711/12,#REF!,1,FALSE)),0,1)*SUM(N700:N711)*$C$66</f>
        <v>0</v>
      </c>
      <c r="P711" s="2">
        <f t="shared" si="173"/>
        <v>0</v>
      </c>
      <c r="Q711" s="2">
        <f t="shared" si="178"/>
        <v>-72383.310181135152</v>
      </c>
      <c r="R711" s="2">
        <f t="shared" si="174"/>
        <v>232686.21643992001</v>
      </c>
      <c r="S711" s="2">
        <f t="shared" si="179"/>
        <v>202686.21643992001</v>
      </c>
      <c r="T711" s="7">
        <f t="shared" si="175"/>
        <v>0.8984023800769112</v>
      </c>
      <c r="U711" s="7">
        <f t="shared" si="180"/>
        <v>4.1468019563078329E-2</v>
      </c>
    </row>
    <row r="712" spans="2:21" x14ac:dyDescent="0.3">
      <c r="B712" s="2" t="str">
        <f t="shared" si="169"/>
        <v/>
      </c>
      <c r="C712" s="4">
        <f t="shared" si="181"/>
        <v>606</v>
      </c>
      <c r="D712" s="40">
        <f t="shared" si="176"/>
        <v>50.5</v>
      </c>
      <c r="E712" s="2">
        <f t="shared" si="177"/>
        <v>-46069.526621055164</v>
      </c>
      <c r="F712" s="2">
        <f t="shared" si="182"/>
        <v>870.05000000000007</v>
      </c>
      <c r="G712" s="2">
        <f t="shared" si="183"/>
        <v>-115.1738165526379</v>
      </c>
      <c r="H712" s="2">
        <f t="shared" si="184"/>
        <v>985.22381655263803</v>
      </c>
      <c r="I712" s="2">
        <f t="shared" si="170"/>
        <v>-47054.7504376078</v>
      </c>
      <c r="J712" s="2"/>
      <c r="K712" s="2">
        <f>K711*(1+$C$44*IF(ISERROR(VLOOKUP(C712/12,#REF!,1,FALSE)),0,1))</f>
        <v>259000</v>
      </c>
      <c r="L712" s="2">
        <f>L711*(1+$C$44*IF(ISERROR(VLOOKUP(C712/12,#REF!,1,FALSE)),0,1))</f>
        <v>857.11999999999989</v>
      </c>
      <c r="M712" s="2">
        <f t="shared" si="171"/>
        <v>-12.930000000000177</v>
      </c>
      <c r="N712" s="2">
        <f t="shared" si="172"/>
        <v>611.85214988597113</v>
      </c>
      <c r="O712" s="2">
        <f>IF(ISERROR(VLOOKUP(C712/12,#REF!,1,FALSE)),0,1)*SUM(N701:N712)*$C$66</f>
        <v>0</v>
      </c>
      <c r="P712" s="2">
        <f t="shared" si="173"/>
        <v>0</v>
      </c>
      <c r="Q712" s="2">
        <f t="shared" si="178"/>
        <v>-72456.559606286086</v>
      </c>
      <c r="R712" s="2">
        <f t="shared" si="174"/>
        <v>233598.1908313217</v>
      </c>
      <c r="S712" s="2">
        <f t="shared" si="179"/>
        <v>203598.1908313217</v>
      </c>
      <c r="T712" s="7">
        <f t="shared" si="175"/>
        <v>0.90192351672324977</v>
      </c>
      <c r="U712" s="7">
        <f t="shared" si="180"/>
        <v>4.1478861842428882E-2</v>
      </c>
    </row>
    <row r="713" spans="2:21" x14ac:dyDescent="0.3">
      <c r="B713" s="2" t="str">
        <f t="shared" si="169"/>
        <v/>
      </c>
      <c r="C713" s="4">
        <f t="shared" si="181"/>
        <v>607</v>
      </c>
      <c r="D713" s="40">
        <f t="shared" si="176"/>
        <v>50.583333333333336</v>
      </c>
      <c r="E713" s="2">
        <f t="shared" si="177"/>
        <v>-47054.7504376078</v>
      </c>
      <c r="F713" s="2">
        <f t="shared" si="182"/>
        <v>870.05000000000007</v>
      </c>
      <c r="G713" s="2">
        <f t="shared" si="183"/>
        <v>-117.6368760940195</v>
      </c>
      <c r="H713" s="2">
        <f t="shared" si="184"/>
        <v>987.68687609401957</v>
      </c>
      <c r="I713" s="2">
        <f t="shared" si="170"/>
        <v>-48042.437313701819</v>
      </c>
      <c r="J713" s="2"/>
      <c r="K713" s="2">
        <f>K712*(1+$C$44*IF(ISERROR(VLOOKUP(C713/12,#REF!,1,FALSE)),0,1))</f>
        <v>259000</v>
      </c>
      <c r="L713" s="2">
        <f>L712*(1+$C$44*IF(ISERROR(VLOOKUP(C713/12,#REF!,1,FALSE)),0,1))</f>
        <v>857.11999999999989</v>
      </c>
      <c r="M713" s="2">
        <f t="shared" si="171"/>
        <v>-12.930000000000177</v>
      </c>
      <c r="N713" s="2">
        <f t="shared" si="172"/>
        <v>614.31520942735278</v>
      </c>
      <c r="O713" s="2">
        <f>IF(ISERROR(VLOOKUP(C713/12,#REF!,1,FALSE)),0,1)*SUM(N702:N713)*$C$66</f>
        <v>0</v>
      </c>
      <c r="P713" s="2">
        <f t="shared" si="173"/>
        <v>0</v>
      </c>
      <c r="Q713" s="2">
        <f t="shared" si="178"/>
        <v>-72529.870072624646</v>
      </c>
      <c r="R713" s="2">
        <f t="shared" si="174"/>
        <v>234512.56724107717</v>
      </c>
      <c r="S713" s="2">
        <f t="shared" si="179"/>
        <v>204512.56724107717</v>
      </c>
      <c r="T713" s="7">
        <f t="shared" si="175"/>
        <v>0.90545392757172649</v>
      </c>
      <c r="U713" s="7">
        <f t="shared" si="180"/>
        <v>4.1489565584368115E-2</v>
      </c>
    </row>
    <row r="714" spans="2:21" x14ac:dyDescent="0.3">
      <c r="B714" s="2" t="str">
        <f t="shared" si="169"/>
        <v/>
      </c>
      <c r="C714" s="4">
        <f t="shared" si="181"/>
        <v>608</v>
      </c>
      <c r="D714" s="40">
        <f t="shared" si="176"/>
        <v>50.666666666666664</v>
      </c>
      <c r="E714" s="2">
        <f t="shared" si="177"/>
        <v>-48042.437313701819</v>
      </c>
      <c r="F714" s="2">
        <f t="shared" si="182"/>
        <v>870.05000000000007</v>
      </c>
      <c r="G714" s="2">
        <f t="shared" si="183"/>
        <v>-120.10609328425454</v>
      </c>
      <c r="H714" s="2">
        <f t="shared" si="184"/>
        <v>990.15609328425467</v>
      </c>
      <c r="I714" s="2">
        <f t="shared" si="170"/>
        <v>-49032.593406986074</v>
      </c>
      <c r="J714" s="2"/>
      <c r="K714" s="2">
        <f>K713*(1+$C$44*IF(ISERROR(VLOOKUP(C714/12,#REF!,1,FALSE)),0,1))</f>
        <v>259000</v>
      </c>
      <c r="L714" s="2">
        <f>L713*(1+$C$44*IF(ISERROR(VLOOKUP(C714/12,#REF!,1,FALSE)),0,1))</f>
        <v>857.11999999999989</v>
      </c>
      <c r="M714" s="2">
        <f t="shared" si="171"/>
        <v>-12.930000000000177</v>
      </c>
      <c r="N714" s="2">
        <f t="shared" si="172"/>
        <v>616.78442661758777</v>
      </c>
      <c r="O714" s="2">
        <f>IF(ISERROR(VLOOKUP(C714/12,#REF!,1,FALSE)),0,1)*SUM(N703:N714)*$C$66</f>
        <v>0</v>
      </c>
      <c r="P714" s="2">
        <f t="shared" si="173"/>
        <v>0</v>
      </c>
      <c r="Q714" s="2">
        <f t="shared" si="178"/>
        <v>-72603.241631018493</v>
      </c>
      <c r="R714" s="2">
        <f t="shared" si="174"/>
        <v>235429.35177596757</v>
      </c>
      <c r="S714" s="2">
        <f t="shared" si="179"/>
        <v>205429.35177596757</v>
      </c>
      <c r="T714" s="7">
        <f t="shared" si="175"/>
        <v>0.90899363620064699</v>
      </c>
      <c r="U714" s="7">
        <f t="shared" si="180"/>
        <v>4.1500131980774624E-2</v>
      </c>
    </row>
    <row r="715" spans="2:21" x14ac:dyDescent="0.3">
      <c r="B715" s="2" t="str">
        <f t="shared" si="169"/>
        <v/>
      </c>
      <c r="C715" s="4">
        <f t="shared" si="181"/>
        <v>609</v>
      </c>
      <c r="D715" s="40">
        <f t="shared" si="176"/>
        <v>50.75</v>
      </c>
      <c r="E715" s="2">
        <f t="shared" si="177"/>
        <v>-49032.593406986074</v>
      </c>
      <c r="F715" s="2">
        <f t="shared" si="182"/>
        <v>870.05000000000007</v>
      </c>
      <c r="G715" s="2">
        <f t="shared" si="183"/>
        <v>-122.58148351746519</v>
      </c>
      <c r="H715" s="2">
        <f t="shared" si="184"/>
        <v>992.63148351746531</v>
      </c>
      <c r="I715" s="2">
        <f t="shared" si="170"/>
        <v>-50025.224890503538</v>
      </c>
      <c r="J715" s="2"/>
      <c r="K715" s="2">
        <f>K714*(1+$C$44*IF(ISERROR(VLOOKUP(C715/12,#REF!,1,FALSE)),0,1))</f>
        <v>259000</v>
      </c>
      <c r="L715" s="2">
        <f>L714*(1+$C$44*IF(ISERROR(VLOOKUP(C715/12,#REF!,1,FALSE)),0,1))</f>
        <v>857.11999999999989</v>
      </c>
      <c r="M715" s="2">
        <f t="shared" si="171"/>
        <v>-12.930000000000177</v>
      </c>
      <c r="N715" s="2">
        <f t="shared" si="172"/>
        <v>619.25981685079842</v>
      </c>
      <c r="O715" s="2">
        <f>IF(ISERROR(VLOOKUP(C715/12,#REF!,1,FALSE)),0,1)*SUM(N704:N715)*$C$66</f>
        <v>0</v>
      </c>
      <c r="P715" s="2">
        <f t="shared" si="173"/>
        <v>0</v>
      </c>
      <c r="Q715" s="2">
        <f t="shared" si="178"/>
        <v>-72676.674332377661</v>
      </c>
      <c r="R715" s="2">
        <f t="shared" si="174"/>
        <v>236348.55055812586</v>
      </c>
      <c r="S715" s="2">
        <f t="shared" si="179"/>
        <v>206348.55055812586</v>
      </c>
      <c r="T715" s="7">
        <f t="shared" si="175"/>
        <v>0.91254266624759017</v>
      </c>
      <c r="U715" s="7">
        <f t="shared" si="180"/>
        <v>4.1510562212207391E-2</v>
      </c>
    </row>
    <row r="716" spans="2:21" x14ac:dyDescent="0.3">
      <c r="B716" s="2" t="str">
        <f t="shared" si="169"/>
        <v/>
      </c>
      <c r="C716" s="4">
        <f t="shared" si="181"/>
        <v>610</v>
      </c>
      <c r="D716" s="40">
        <f t="shared" si="176"/>
        <v>50.833333333333336</v>
      </c>
      <c r="E716" s="2">
        <f t="shared" si="177"/>
        <v>-50025.224890503538</v>
      </c>
      <c r="F716" s="2">
        <f t="shared" si="182"/>
        <v>870.05000000000007</v>
      </c>
      <c r="G716" s="2">
        <f t="shared" si="183"/>
        <v>-125.06306222625885</v>
      </c>
      <c r="H716" s="2">
        <f t="shared" si="184"/>
        <v>995.11306222625888</v>
      </c>
      <c r="I716" s="2">
        <f t="shared" si="170"/>
        <v>-51020.337952729795</v>
      </c>
      <c r="J716" s="2"/>
      <c r="K716" s="2">
        <f>K715*(1+$C$44*IF(ISERROR(VLOOKUP(C716/12,#REF!,1,FALSE)),0,1))</f>
        <v>259000</v>
      </c>
      <c r="L716" s="2">
        <f>L715*(1+$C$44*IF(ISERROR(VLOOKUP(C716/12,#REF!,1,FALSE)),0,1))</f>
        <v>857.11999999999989</v>
      </c>
      <c r="M716" s="2">
        <f t="shared" si="171"/>
        <v>-12.930000000000177</v>
      </c>
      <c r="N716" s="2">
        <f t="shared" si="172"/>
        <v>621.74139555959209</v>
      </c>
      <c r="O716" s="2">
        <f>IF(ISERROR(VLOOKUP(C716/12,#REF!,1,FALSE)),0,1)*SUM(N705:N716)*$C$66</f>
        <v>0</v>
      </c>
      <c r="P716" s="2">
        <f t="shared" si="173"/>
        <v>0</v>
      </c>
      <c r="Q716" s="2">
        <f t="shared" si="178"/>
        <v>-72750.168227654634</v>
      </c>
      <c r="R716" s="2">
        <f t="shared" si="174"/>
        <v>237270.16972507513</v>
      </c>
      <c r="S716" s="2">
        <f t="shared" si="179"/>
        <v>207270.16972507513</v>
      </c>
      <c r="T716" s="7">
        <f t="shared" si="175"/>
        <v>0.9161010414095565</v>
      </c>
      <c r="U716" s="7">
        <f t="shared" si="180"/>
        <v>4.1520857448027915E-2</v>
      </c>
    </row>
    <row r="717" spans="2:21" x14ac:dyDescent="0.3">
      <c r="B717" s="2" t="str">
        <f t="shared" si="169"/>
        <v/>
      </c>
      <c r="C717" s="4">
        <f t="shared" si="181"/>
        <v>611</v>
      </c>
      <c r="D717" s="40">
        <f t="shared" si="176"/>
        <v>50.916666666666664</v>
      </c>
      <c r="E717" s="2">
        <f t="shared" si="177"/>
        <v>-51020.337952729795</v>
      </c>
      <c r="F717" s="2">
        <f t="shared" si="182"/>
        <v>870.05000000000007</v>
      </c>
      <c r="G717" s="2">
        <f t="shared" si="183"/>
        <v>-127.55084488182449</v>
      </c>
      <c r="H717" s="2">
        <f t="shared" si="184"/>
        <v>997.60084488182451</v>
      </c>
      <c r="I717" s="2">
        <f t="shared" si="170"/>
        <v>-52017.93879761162</v>
      </c>
      <c r="J717" s="2"/>
      <c r="K717" s="2">
        <f>K716*(1+$C$44*IF(ISERROR(VLOOKUP(C717/12,#REF!,1,FALSE)),0,1))</f>
        <v>259000</v>
      </c>
      <c r="L717" s="2">
        <f>L716*(1+$C$44*IF(ISERROR(VLOOKUP(C717/12,#REF!,1,FALSE)),0,1))</f>
        <v>857.11999999999989</v>
      </c>
      <c r="M717" s="2">
        <f t="shared" si="171"/>
        <v>-12.930000000000177</v>
      </c>
      <c r="N717" s="2">
        <f t="shared" si="172"/>
        <v>624.22917821515762</v>
      </c>
      <c r="O717" s="2">
        <f>IF(ISERROR(VLOOKUP(C717/12,#REF!,1,FALSE)),0,1)*SUM(N706:N717)*$C$66</f>
        <v>0</v>
      </c>
      <c r="P717" s="2">
        <f t="shared" si="173"/>
        <v>0</v>
      </c>
      <c r="Q717" s="2">
        <f t="shared" si="178"/>
        <v>-72823.72336784433</v>
      </c>
      <c r="R717" s="2">
        <f t="shared" si="174"/>
        <v>238194.2154297673</v>
      </c>
      <c r="S717" s="2">
        <f t="shared" si="179"/>
        <v>208194.2154297673</v>
      </c>
      <c r="T717" s="7">
        <f t="shared" si="175"/>
        <v>0.91966878544311703</v>
      </c>
      <c r="U717" s="7">
        <f t="shared" si="180"/>
        <v>4.153101884652477E-2</v>
      </c>
    </row>
    <row r="718" spans="2:21" x14ac:dyDescent="0.3">
      <c r="B718" s="2" t="str">
        <f t="shared" si="169"/>
        <v/>
      </c>
      <c r="C718" s="4">
        <f t="shared" si="181"/>
        <v>612</v>
      </c>
      <c r="D718" s="40">
        <f t="shared" si="176"/>
        <v>51</v>
      </c>
      <c r="E718" s="2">
        <f t="shared" si="177"/>
        <v>-52017.93879761162</v>
      </c>
      <c r="F718" s="2">
        <f t="shared" si="182"/>
        <v>870.05000000000007</v>
      </c>
      <c r="G718" s="2">
        <f t="shared" si="183"/>
        <v>-130.04484699402903</v>
      </c>
      <c r="H718" s="2">
        <f t="shared" si="184"/>
        <v>1000.0948469940291</v>
      </c>
      <c r="I718" s="2">
        <f t="shared" si="170"/>
        <v>-53018.033644605646</v>
      </c>
      <c r="J718" s="2"/>
      <c r="K718" s="2">
        <f>K717*(1+$C$44*IF(ISERROR(VLOOKUP(C718/12,#REF!,1,FALSE)),0,1))</f>
        <v>259000</v>
      </c>
      <c r="L718" s="2">
        <f>L717*(1+$C$44*IF(ISERROR(VLOOKUP(C718/12,#REF!,1,FALSE)),0,1))</f>
        <v>857.11999999999989</v>
      </c>
      <c r="M718" s="2">
        <f t="shared" si="171"/>
        <v>-12.930000000000177</v>
      </c>
      <c r="N718" s="2">
        <f t="shared" si="172"/>
        <v>626.72318032736234</v>
      </c>
      <c r="O718" s="2">
        <f>IF(ISERROR(VLOOKUP(C718/12,#REF!,1,FALSE)),0,1)*SUM(N707:N718)*$C$66</f>
        <v>0</v>
      </c>
      <c r="P718" s="2">
        <f t="shared" si="173"/>
        <v>0</v>
      </c>
      <c r="Q718" s="2">
        <f t="shared" si="178"/>
        <v>-72897.339803984185</v>
      </c>
      <c r="R718" s="2">
        <f t="shared" si="174"/>
        <v>239120.69384062145</v>
      </c>
      <c r="S718" s="2">
        <f t="shared" si="179"/>
        <v>209120.69384062145</v>
      </c>
      <c r="T718" s="7">
        <f t="shared" si="175"/>
        <v>0.92324592216456158</v>
      </c>
      <c r="U718" s="7">
        <f t="shared" si="180"/>
        <v>4.1541047555034183E-2</v>
      </c>
    </row>
    <row r="719" spans="2:21" x14ac:dyDescent="0.3">
      <c r="B719" s="2" t="str">
        <f t="shared" si="169"/>
        <v/>
      </c>
      <c r="C719" s="4">
        <f t="shared" si="181"/>
        <v>613</v>
      </c>
      <c r="D719" s="40">
        <f t="shared" si="176"/>
        <v>51.083333333333336</v>
      </c>
      <c r="E719" s="2">
        <f t="shared" si="177"/>
        <v>-53018.033644605646</v>
      </c>
      <c r="F719" s="2">
        <f t="shared" si="182"/>
        <v>870.05000000000007</v>
      </c>
      <c r="G719" s="2">
        <f t="shared" si="183"/>
        <v>-132.54508411151411</v>
      </c>
      <c r="H719" s="2">
        <f t="shared" si="184"/>
        <v>1002.5950841115142</v>
      </c>
      <c r="I719" s="2">
        <f t="shared" si="170"/>
        <v>-54020.628728717158</v>
      </c>
      <c r="J719" s="2"/>
      <c r="K719" s="2">
        <f>K718*(1+$C$44*IF(ISERROR(VLOOKUP(C719/12,#REF!,1,FALSE)),0,1))</f>
        <v>259000</v>
      </c>
      <c r="L719" s="2">
        <f>L718*(1+$C$44*IF(ISERROR(VLOOKUP(C719/12,#REF!,1,FALSE)),0,1))</f>
        <v>857.11999999999989</v>
      </c>
      <c r="M719" s="2">
        <f t="shared" si="171"/>
        <v>-12.930000000000177</v>
      </c>
      <c r="N719" s="2">
        <f t="shared" si="172"/>
        <v>629.22341744484743</v>
      </c>
      <c r="O719" s="2">
        <f>IF(ISERROR(VLOOKUP(C719/12,#REF!,1,FALSE)),0,1)*SUM(N708:N719)*$C$66</f>
        <v>0</v>
      </c>
      <c r="P719" s="2">
        <f t="shared" si="173"/>
        <v>0</v>
      </c>
      <c r="Q719" s="2">
        <f t="shared" si="178"/>
        <v>-72971.017587154158</v>
      </c>
      <c r="R719" s="2">
        <f t="shared" si="174"/>
        <v>240049.61114156299</v>
      </c>
      <c r="S719" s="2">
        <f t="shared" si="179"/>
        <v>210049.61114156299</v>
      </c>
      <c r="T719" s="7">
        <f t="shared" si="175"/>
        <v>0.9268324754500501</v>
      </c>
      <c r="U719" s="7">
        <f t="shared" si="180"/>
        <v>4.1550944710059712E-2</v>
      </c>
    </row>
    <row r="720" spans="2:21" x14ac:dyDescent="0.3">
      <c r="B720" s="2" t="str">
        <f t="shared" si="169"/>
        <v/>
      </c>
      <c r="C720" s="4">
        <f t="shared" si="181"/>
        <v>614</v>
      </c>
      <c r="D720" s="40">
        <f t="shared" si="176"/>
        <v>51.166666666666664</v>
      </c>
      <c r="E720" s="2">
        <f t="shared" si="177"/>
        <v>-54020.628728717158</v>
      </c>
      <c r="F720" s="2">
        <f t="shared" si="182"/>
        <v>870.05000000000007</v>
      </c>
      <c r="G720" s="2">
        <f t="shared" si="183"/>
        <v>-135.05157182179289</v>
      </c>
      <c r="H720" s="2">
        <f t="shared" si="184"/>
        <v>1005.101571821793</v>
      </c>
      <c r="I720" s="2">
        <f t="shared" si="170"/>
        <v>-55025.730300538948</v>
      </c>
      <c r="J720" s="2"/>
      <c r="K720" s="2">
        <f>K719*(1+$C$44*IF(ISERROR(VLOOKUP(C720/12,#REF!,1,FALSE)),0,1))</f>
        <v>259000</v>
      </c>
      <c r="L720" s="2">
        <f>L719*(1+$C$44*IF(ISERROR(VLOOKUP(C720/12,#REF!,1,FALSE)),0,1))</f>
        <v>857.11999999999989</v>
      </c>
      <c r="M720" s="2">
        <f t="shared" si="171"/>
        <v>-12.930000000000177</v>
      </c>
      <c r="N720" s="2">
        <f t="shared" si="172"/>
        <v>631.72990515512606</v>
      </c>
      <c r="O720" s="2">
        <f>IF(ISERROR(VLOOKUP(C720/12,#REF!,1,FALSE)),0,1)*SUM(N709:N720)*$C$66</f>
        <v>0</v>
      </c>
      <c r="P720" s="2">
        <f t="shared" si="173"/>
        <v>0</v>
      </c>
      <c r="Q720" s="2">
        <f t="shared" si="178"/>
        <v>-73044.756768476771</v>
      </c>
      <c r="R720" s="2">
        <f t="shared" si="174"/>
        <v>240980.97353206217</v>
      </c>
      <c r="S720" s="2">
        <f t="shared" si="179"/>
        <v>210980.97353206217</v>
      </c>
      <c r="T720" s="7">
        <f t="shared" si="175"/>
        <v>0.93042846923576128</v>
      </c>
      <c r="U720" s="7">
        <f t="shared" si="180"/>
        <v>4.1560711437390152E-2</v>
      </c>
    </row>
    <row r="721" spans="2:21" x14ac:dyDescent="0.3">
      <c r="B721" s="2" t="str">
        <f t="shared" si="169"/>
        <v/>
      </c>
      <c r="C721" s="4">
        <f t="shared" si="181"/>
        <v>615</v>
      </c>
      <c r="D721" s="40">
        <f t="shared" si="176"/>
        <v>51.25</v>
      </c>
      <c r="E721" s="2">
        <f t="shared" si="177"/>
        <v>-55025.730300538948</v>
      </c>
      <c r="F721" s="2">
        <f t="shared" si="182"/>
        <v>870.05000000000007</v>
      </c>
      <c r="G721" s="2">
        <f t="shared" si="183"/>
        <v>-137.56432575134735</v>
      </c>
      <c r="H721" s="2">
        <f t="shared" si="184"/>
        <v>1007.6143257513475</v>
      </c>
      <c r="I721" s="2">
        <f t="shared" si="170"/>
        <v>-56033.344626290294</v>
      </c>
      <c r="J721" s="2"/>
      <c r="K721" s="2">
        <f>K720*(1+$C$44*IF(ISERROR(VLOOKUP(C721/12,#REF!,1,FALSE)),0,1))</f>
        <v>259000</v>
      </c>
      <c r="L721" s="2">
        <f>L720*(1+$C$44*IF(ISERROR(VLOOKUP(C721/12,#REF!,1,FALSE)),0,1))</f>
        <v>857.11999999999989</v>
      </c>
      <c r="M721" s="2">
        <f t="shared" si="171"/>
        <v>-12.930000000000177</v>
      </c>
      <c r="N721" s="2">
        <f t="shared" si="172"/>
        <v>634.24265908468055</v>
      </c>
      <c r="O721" s="2">
        <f>IF(ISERROR(VLOOKUP(C721/12,#REF!,1,FALSE)),0,1)*SUM(N710:N721)*$C$66</f>
        <v>0</v>
      </c>
      <c r="P721" s="2">
        <f t="shared" si="173"/>
        <v>0</v>
      </c>
      <c r="Q721" s="2">
        <f t="shared" si="178"/>
        <v>-73118.557399117155</v>
      </c>
      <c r="R721" s="2">
        <f t="shared" si="174"/>
        <v>241914.78722717313</v>
      </c>
      <c r="S721" s="2">
        <f t="shared" si="179"/>
        <v>211914.78722717313</v>
      </c>
      <c r="T721" s="7">
        <f t="shared" si="175"/>
        <v>0.93403392751804293</v>
      </c>
      <c r="U721" s="7">
        <f t="shared" si="180"/>
        <v>4.1570348852216776E-2</v>
      </c>
    </row>
    <row r="722" spans="2:21" x14ac:dyDescent="0.3">
      <c r="B722" s="2" t="str">
        <f t="shared" si="169"/>
        <v/>
      </c>
      <c r="C722" s="4">
        <f t="shared" si="181"/>
        <v>616</v>
      </c>
      <c r="D722" s="40">
        <f t="shared" si="176"/>
        <v>51.333333333333336</v>
      </c>
      <c r="E722" s="2">
        <f t="shared" si="177"/>
        <v>-56033.344626290294</v>
      </c>
      <c r="F722" s="2">
        <f t="shared" si="182"/>
        <v>870.05000000000007</v>
      </c>
      <c r="G722" s="2">
        <f t="shared" si="183"/>
        <v>-140.08336156572574</v>
      </c>
      <c r="H722" s="2">
        <f t="shared" si="184"/>
        <v>1010.1333615657259</v>
      </c>
      <c r="I722" s="2">
        <f t="shared" si="170"/>
        <v>-57043.477987856022</v>
      </c>
      <c r="J722" s="2"/>
      <c r="K722" s="2">
        <f>K721*(1+$C$44*IF(ISERROR(VLOOKUP(C722/12,#REF!,1,FALSE)),0,1))</f>
        <v>259000</v>
      </c>
      <c r="L722" s="2">
        <f>L721*(1+$C$44*IF(ISERROR(VLOOKUP(C722/12,#REF!,1,FALSE)),0,1))</f>
        <v>857.11999999999989</v>
      </c>
      <c r="M722" s="2">
        <f t="shared" si="171"/>
        <v>-12.930000000000177</v>
      </c>
      <c r="N722" s="2">
        <f t="shared" si="172"/>
        <v>636.76169489905897</v>
      </c>
      <c r="O722" s="2">
        <f>IF(ISERROR(VLOOKUP(C722/12,#REF!,1,FALSE)),0,1)*SUM(N711:N722)*$C$66</f>
        <v>0</v>
      </c>
      <c r="P722" s="2">
        <f t="shared" si="173"/>
        <v>0</v>
      </c>
      <c r="Q722" s="2">
        <f t="shared" si="178"/>
        <v>-73192.419530283078</v>
      </c>
      <c r="R722" s="2">
        <f t="shared" si="174"/>
        <v>242851.05845757294</v>
      </c>
      <c r="S722" s="2">
        <f t="shared" si="179"/>
        <v>212851.05845757294</v>
      </c>
      <c r="T722" s="7">
        <f t="shared" si="175"/>
        <v>0.93764887435356348</v>
      </c>
      <c r="U722" s="7">
        <f t="shared" si="180"/>
        <v>4.1579858059248131E-2</v>
      </c>
    </row>
    <row r="723" spans="2:21" x14ac:dyDescent="0.3">
      <c r="B723" s="2" t="str">
        <f t="shared" si="169"/>
        <v/>
      </c>
      <c r="C723" s="4">
        <f t="shared" si="181"/>
        <v>617</v>
      </c>
      <c r="D723" s="40">
        <f t="shared" si="176"/>
        <v>51.416666666666664</v>
      </c>
      <c r="E723" s="2">
        <f t="shared" si="177"/>
        <v>-57043.477987856022</v>
      </c>
      <c r="F723" s="2">
        <f t="shared" si="182"/>
        <v>870.05000000000007</v>
      </c>
      <c r="G723" s="2">
        <f t="shared" si="183"/>
        <v>-142.60869496964006</v>
      </c>
      <c r="H723" s="2">
        <f t="shared" si="184"/>
        <v>1012.6586949696401</v>
      </c>
      <c r="I723" s="2">
        <f t="shared" si="170"/>
        <v>-58056.136682825665</v>
      </c>
      <c r="J723" s="2"/>
      <c r="K723" s="2">
        <f>K722*(1+$C$44*IF(ISERROR(VLOOKUP(C723/12,#REF!,1,FALSE)),0,1))</f>
        <v>259000</v>
      </c>
      <c r="L723" s="2">
        <f>L722*(1+$C$44*IF(ISERROR(VLOOKUP(C723/12,#REF!,1,FALSE)),0,1))</f>
        <v>857.11999999999989</v>
      </c>
      <c r="M723" s="2">
        <f t="shared" si="171"/>
        <v>-12.930000000000177</v>
      </c>
      <c r="N723" s="2">
        <f t="shared" si="172"/>
        <v>639.28702830297334</v>
      </c>
      <c r="O723" s="2">
        <f>IF(ISERROR(VLOOKUP(C723/12,#REF!,1,FALSE)),0,1)*SUM(N712:N723)*$C$66</f>
        <v>0</v>
      </c>
      <c r="P723" s="2">
        <f t="shared" si="173"/>
        <v>0</v>
      </c>
      <c r="Q723" s="2">
        <f t="shared" si="178"/>
        <v>-73266.343213224973</v>
      </c>
      <c r="R723" s="2">
        <f t="shared" si="174"/>
        <v>243789.7934696007</v>
      </c>
      <c r="S723" s="2">
        <f t="shared" si="179"/>
        <v>213789.7934696007</v>
      </c>
      <c r="T723" s="7">
        <f t="shared" si="175"/>
        <v>0.94127333385946221</v>
      </c>
      <c r="U723" s="7">
        <f t="shared" si="180"/>
        <v>4.158924015282417E-2</v>
      </c>
    </row>
    <row r="724" spans="2:21" x14ac:dyDescent="0.3">
      <c r="B724" s="2" t="str">
        <f t="shared" si="169"/>
        <v/>
      </c>
      <c r="C724" s="4">
        <f t="shared" si="181"/>
        <v>618</v>
      </c>
      <c r="D724" s="40">
        <f t="shared" si="176"/>
        <v>51.5</v>
      </c>
      <c r="E724" s="2">
        <f t="shared" si="177"/>
        <v>-58056.136682825665</v>
      </c>
      <c r="F724" s="2">
        <f t="shared" si="182"/>
        <v>870.05000000000007</v>
      </c>
      <c r="G724" s="2">
        <f t="shared" si="183"/>
        <v>-145.14034170706415</v>
      </c>
      <c r="H724" s="2">
        <f t="shared" si="184"/>
        <v>1015.1903417070642</v>
      </c>
      <c r="I724" s="2">
        <f t="shared" si="170"/>
        <v>-59071.327024532729</v>
      </c>
      <c r="J724" s="2"/>
      <c r="K724" s="2">
        <f>K723*(1+$C$44*IF(ISERROR(VLOOKUP(C724/12,#REF!,1,FALSE)),0,1))</f>
        <v>259000</v>
      </c>
      <c r="L724" s="2">
        <f>L723*(1+$C$44*IF(ISERROR(VLOOKUP(C724/12,#REF!,1,FALSE)),0,1))</f>
        <v>857.11999999999989</v>
      </c>
      <c r="M724" s="2">
        <f t="shared" si="171"/>
        <v>-12.930000000000177</v>
      </c>
      <c r="N724" s="2">
        <f t="shared" si="172"/>
        <v>641.81867504039747</v>
      </c>
      <c r="O724" s="2">
        <f>IF(ISERROR(VLOOKUP(C724/12,#REF!,1,FALSE)),0,1)*SUM(N713:N724)*$C$66</f>
        <v>0</v>
      </c>
      <c r="P724" s="2">
        <f t="shared" si="173"/>
        <v>0</v>
      </c>
      <c r="Q724" s="2">
        <f t="shared" si="178"/>
        <v>-73340.328499235984</v>
      </c>
      <c r="R724" s="2">
        <f t="shared" si="174"/>
        <v>244730.99852529675</v>
      </c>
      <c r="S724" s="2">
        <f t="shared" si="179"/>
        <v>214730.99852529675</v>
      </c>
      <c r="T724" s="7">
        <f t="shared" si="175"/>
        <v>0.94490733021350093</v>
      </c>
      <c r="U724" s="7">
        <f t="shared" si="180"/>
        <v>4.159849621702838E-2</v>
      </c>
    </row>
    <row r="725" spans="2:21" x14ac:dyDescent="0.3">
      <c r="B725" s="2" t="str">
        <f t="shared" si="169"/>
        <v/>
      </c>
      <c r="C725" s="4">
        <f t="shared" si="181"/>
        <v>619</v>
      </c>
      <c r="D725" s="40">
        <f t="shared" si="176"/>
        <v>51.583333333333336</v>
      </c>
      <c r="E725" s="2">
        <f t="shared" si="177"/>
        <v>-59071.327024532729</v>
      </c>
      <c r="F725" s="2">
        <f t="shared" si="182"/>
        <v>870.05000000000007</v>
      </c>
      <c r="G725" s="2">
        <f t="shared" si="183"/>
        <v>-147.67831756133182</v>
      </c>
      <c r="H725" s="2">
        <f t="shared" si="184"/>
        <v>1017.7283175613319</v>
      </c>
      <c r="I725" s="2">
        <f t="shared" si="170"/>
        <v>-60089.055342094063</v>
      </c>
      <c r="J725" s="2"/>
      <c r="K725" s="2">
        <f>K724*(1+$C$44*IF(ISERROR(VLOOKUP(C725/12,#REF!,1,FALSE)),0,1))</f>
        <v>259000</v>
      </c>
      <c r="L725" s="2">
        <f>L724*(1+$C$44*IF(ISERROR(VLOOKUP(C725/12,#REF!,1,FALSE)),0,1))</f>
        <v>857.11999999999989</v>
      </c>
      <c r="M725" s="2">
        <f t="shared" si="171"/>
        <v>-12.930000000000177</v>
      </c>
      <c r="N725" s="2">
        <f t="shared" si="172"/>
        <v>644.35665089466511</v>
      </c>
      <c r="O725" s="2">
        <f>IF(ISERROR(VLOOKUP(C725/12,#REF!,1,FALSE)),0,1)*SUM(N714:N725)*$C$66</f>
        <v>0</v>
      </c>
      <c r="P725" s="2">
        <f t="shared" si="173"/>
        <v>0</v>
      </c>
      <c r="Q725" s="2">
        <f t="shared" si="178"/>
        <v>-73414.375439651994</v>
      </c>
      <c r="R725" s="2">
        <f t="shared" si="174"/>
        <v>245674.67990244206</v>
      </c>
      <c r="S725" s="2">
        <f t="shared" si="179"/>
        <v>215674.67990244206</v>
      </c>
      <c r="T725" s="7">
        <f t="shared" si="175"/>
        <v>0.94855088765421647</v>
      </c>
      <c r="U725" s="7">
        <f t="shared" si="180"/>
        <v>4.1607627325798591E-2</v>
      </c>
    </row>
    <row r="726" spans="2:21" x14ac:dyDescent="0.3">
      <c r="B726" s="2" t="str">
        <f t="shared" si="169"/>
        <v/>
      </c>
      <c r="C726" s="4">
        <f t="shared" si="181"/>
        <v>620</v>
      </c>
      <c r="D726" s="40">
        <f t="shared" si="176"/>
        <v>51.666666666666664</v>
      </c>
      <c r="E726" s="2">
        <f t="shared" si="177"/>
        <v>-60089.055342094063</v>
      </c>
      <c r="F726" s="2">
        <f t="shared" si="182"/>
        <v>870.05000000000007</v>
      </c>
      <c r="G726" s="2">
        <f t="shared" si="183"/>
        <v>-150.22263835523515</v>
      </c>
      <c r="H726" s="2">
        <f t="shared" si="184"/>
        <v>1020.2726383552352</v>
      </c>
      <c r="I726" s="2">
        <f t="shared" si="170"/>
        <v>-61109.3279804493</v>
      </c>
      <c r="J726" s="2"/>
      <c r="K726" s="2">
        <f>K725*(1+$C$44*IF(ISERROR(VLOOKUP(C726/12,#REF!,1,FALSE)),0,1))</f>
        <v>259000</v>
      </c>
      <c r="L726" s="2">
        <f>L725*(1+$C$44*IF(ISERROR(VLOOKUP(C726/12,#REF!,1,FALSE)),0,1))</f>
        <v>857.11999999999989</v>
      </c>
      <c r="M726" s="2">
        <f t="shared" si="171"/>
        <v>-12.930000000000177</v>
      </c>
      <c r="N726" s="2">
        <f t="shared" si="172"/>
        <v>646.90097168856846</v>
      </c>
      <c r="O726" s="2">
        <f>IF(ISERROR(VLOOKUP(C726/12,#REF!,1,FALSE)),0,1)*SUM(N715:N726)*$C$66</f>
        <v>0</v>
      </c>
      <c r="P726" s="2">
        <f t="shared" si="173"/>
        <v>0</v>
      </c>
      <c r="Q726" s="2">
        <f t="shared" si="178"/>
        <v>-73488.484085851684</v>
      </c>
      <c r="R726" s="2">
        <f t="shared" si="174"/>
        <v>246620.84389459761</v>
      </c>
      <c r="S726" s="2">
        <f t="shared" si="179"/>
        <v>216620.84389459761</v>
      </c>
      <c r="T726" s="7">
        <f t="shared" si="175"/>
        <v>0.95220403048107183</v>
      </c>
      <c r="U726" s="7">
        <f t="shared" si="180"/>
        <v>4.1616634543036879E-2</v>
      </c>
    </row>
    <row r="727" spans="2:21" x14ac:dyDescent="0.3">
      <c r="B727" s="2" t="str">
        <f t="shared" si="169"/>
        <v/>
      </c>
      <c r="C727" s="4">
        <f t="shared" si="181"/>
        <v>621</v>
      </c>
      <c r="D727" s="40">
        <f t="shared" si="176"/>
        <v>51.75</v>
      </c>
      <c r="E727" s="2">
        <f t="shared" si="177"/>
        <v>-61109.3279804493</v>
      </c>
      <c r="F727" s="2">
        <f t="shared" si="182"/>
        <v>870.05000000000007</v>
      </c>
      <c r="G727" s="2">
        <f t="shared" si="183"/>
        <v>-152.77331995112323</v>
      </c>
      <c r="H727" s="2">
        <f t="shared" si="184"/>
        <v>1022.8233199511233</v>
      </c>
      <c r="I727" s="2">
        <f t="shared" si="170"/>
        <v>-62132.151300400423</v>
      </c>
      <c r="J727" s="2"/>
      <c r="K727" s="2">
        <f>K726*(1+$C$44*IF(ISERROR(VLOOKUP(C727/12,#REF!,1,FALSE)),0,1))</f>
        <v>259000</v>
      </c>
      <c r="L727" s="2">
        <f>L726*(1+$C$44*IF(ISERROR(VLOOKUP(C727/12,#REF!,1,FALSE)),0,1))</f>
        <v>857.11999999999989</v>
      </c>
      <c r="M727" s="2">
        <f t="shared" si="171"/>
        <v>-12.930000000000177</v>
      </c>
      <c r="N727" s="2">
        <f t="shared" si="172"/>
        <v>649.45165328445637</v>
      </c>
      <c r="O727" s="2">
        <f>IF(ISERROR(VLOOKUP(C727/12,#REF!,1,FALSE)),0,1)*SUM(N716:N727)*$C$66</f>
        <v>0</v>
      </c>
      <c r="P727" s="2">
        <f t="shared" si="173"/>
        <v>0</v>
      </c>
      <c r="Q727" s="2">
        <f t="shared" si="178"/>
        <v>-73562.654489256543</v>
      </c>
      <c r="R727" s="2">
        <f t="shared" si="174"/>
        <v>247569.49681114388</v>
      </c>
      <c r="S727" s="2">
        <f t="shared" si="179"/>
        <v>217569.49681114388</v>
      </c>
      <c r="T727" s="7">
        <f t="shared" si="175"/>
        <v>0.95586678305460959</v>
      </c>
      <c r="U727" s="7">
        <f t="shared" si="180"/>
        <v>4.1625518922717708E-2</v>
      </c>
    </row>
    <row r="728" spans="2:21" x14ac:dyDescent="0.3">
      <c r="B728" s="2" t="str">
        <f t="shared" si="169"/>
        <v/>
      </c>
      <c r="C728" s="4">
        <f t="shared" si="181"/>
        <v>622</v>
      </c>
      <c r="D728" s="40">
        <f t="shared" si="176"/>
        <v>51.833333333333336</v>
      </c>
      <c r="E728" s="2">
        <f t="shared" si="177"/>
        <v>-62132.151300400423</v>
      </c>
      <c r="F728" s="2">
        <f t="shared" si="182"/>
        <v>870.05000000000007</v>
      </c>
      <c r="G728" s="2">
        <f t="shared" si="183"/>
        <v>-155.33037825100106</v>
      </c>
      <c r="H728" s="2">
        <f t="shared" si="184"/>
        <v>1025.380378251001</v>
      </c>
      <c r="I728" s="2">
        <f t="shared" si="170"/>
        <v>-63157.531678651423</v>
      </c>
      <c r="J728" s="2"/>
      <c r="K728" s="2">
        <f>K727*(1+$C$44*IF(ISERROR(VLOOKUP(C728/12,#REF!,1,FALSE)),0,1))</f>
        <v>259000</v>
      </c>
      <c r="L728" s="2">
        <f>L727*(1+$C$44*IF(ISERROR(VLOOKUP(C728/12,#REF!,1,FALSE)),0,1))</f>
        <v>857.11999999999989</v>
      </c>
      <c r="M728" s="2">
        <f t="shared" si="171"/>
        <v>-12.930000000000177</v>
      </c>
      <c r="N728" s="2">
        <f t="shared" si="172"/>
        <v>652.00871158433438</v>
      </c>
      <c r="O728" s="2">
        <f>IF(ISERROR(VLOOKUP(C728/12,#REF!,1,FALSE)),0,1)*SUM(N717:N728)*$C$66</f>
        <v>0</v>
      </c>
      <c r="P728" s="2">
        <f t="shared" si="173"/>
        <v>0</v>
      </c>
      <c r="Q728" s="2">
        <f t="shared" si="178"/>
        <v>-73636.886701330906</v>
      </c>
      <c r="R728" s="2">
        <f t="shared" si="174"/>
        <v>248520.64497732054</v>
      </c>
      <c r="S728" s="2">
        <f t="shared" si="179"/>
        <v>218520.64497732054</v>
      </c>
      <c r="T728" s="7">
        <f t="shared" si="175"/>
        <v>0.95953916979660436</v>
      </c>
      <c r="U728" s="7">
        <f t="shared" si="180"/>
        <v>4.163428150899473E-2</v>
      </c>
    </row>
    <row r="729" spans="2:21" x14ac:dyDescent="0.3">
      <c r="B729" s="2" t="str">
        <f t="shared" si="169"/>
        <v/>
      </c>
      <c r="C729" s="4">
        <f t="shared" si="181"/>
        <v>623</v>
      </c>
      <c r="D729" s="40">
        <f t="shared" si="176"/>
        <v>51.916666666666664</v>
      </c>
      <c r="E729" s="2">
        <f t="shared" si="177"/>
        <v>-63157.531678651423</v>
      </c>
      <c r="F729" s="2">
        <f t="shared" si="182"/>
        <v>870.05000000000007</v>
      </c>
      <c r="G729" s="2">
        <f t="shared" si="183"/>
        <v>-157.89382919662856</v>
      </c>
      <c r="H729" s="2">
        <f t="shared" si="184"/>
        <v>1027.9438291966287</v>
      </c>
      <c r="I729" s="2">
        <f t="shared" si="170"/>
        <v>-64185.475507848052</v>
      </c>
      <c r="J729" s="2"/>
      <c r="K729" s="2">
        <f>K728*(1+$C$44*IF(ISERROR(VLOOKUP(C729/12,#REF!,1,FALSE)),0,1))</f>
        <v>259000</v>
      </c>
      <c r="L729" s="2">
        <f>L728*(1+$C$44*IF(ISERROR(VLOOKUP(C729/12,#REF!,1,FALSE)),0,1))</f>
        <v>857.11999999999989</v>
      </c>
      <c r="M729" s="2">
        <f t="shared" si="171"/>
        <v>-12.930000000000177</v>
      </c>
      <c r="N729" s="2">
        <f t="shared" si="172"/>
        <v>654.57216252996182</v>
      </c>
      <c r="O729" s="2">
        <f>IF(ISERROR(VLOOKUP(C729/12,#REF!,1,FALSE)),0,1)*SUM(N718:N729)*$C$66</f>
        <v>0</v>
      </c>
      <c r="P729" s="2">
        <f t="shared" si="173"/>
        <v>0</v>
      </c>
      <c r="Q729" s="2">
        <f t="shared" si="178"/>
        <v>-73711.180773582004</v>
      </c>
      <c r="R729" s="2">
        <f t="shared" si="174"/>
        <v>249474.29473426603</v>
      </c>
      <c r="S729" s="2">
        <f t="shared" si="179"/>
        <v>219474.29473426603</v>
      </c>
      <c r="T729" s="7">
        <f t="shared" si="175"/>
        <v>0.96322121519021631</v>
      </c>
      <c r="U729" s="7">
        <f t="shared" si="180"/>
        <v>4.1642923336305815E-2</v>
      </c>
    </row>
    <row r="730" spans="2:21" x14ac:dyDescent="0.3">
      <c r="B730" s="2" t="str">
        <f t="shared" si="169"/>
        <v/>
      </c>
      <c r="C730" s="4">
        <f t="shared" si="181"/>
        <v>624</v>
      </c>
      <c r="D730" s="40">
        <f t="shared" si="176"/>
        <v>52</v>
      </c>
      <c r="E730" s="2">
        <f t="shared" si="177"/>
        <v>-64185.475507848052</v>
      </c>
      <c r="F730" s="2">
        <f t="shared" si="182"/>
        <v>870.05000000000007</v>
      </c>
      <c r="G730" s="2">
        <f t="shared" si="183"/>
        <v>-160.46368876962012</v>
      </c>
      <c r="H730" s="2">
        <f t="shared" si="184"/>
        <v>1030.5136887696201</v>
      </c>
      <c r="I730" s="2">
        <f t="shared" si="170"/>
        <v>-65215.989196617673</v>
      </c>
      <c r="J730" s="2"/>
      <c r="K730" s="2">
        <f>K729*(1+$C$44*IF(ISERROR(VLOOKUP(C730/12,#REF!,1,FALSE)),0,1))</f>
        <v>259000</v>
      </c>
      <c r="L730" s="2">
        <f>L729*(1+$C$44*IF(ISERROR(VLOOKUP(C730/12,#REF!,1,FALSE)),0,1))</f>
        <v>857.11999999999989</v>
      </c>
      <c r="M730" s="2">
        <f t="shared" si="171"/>
        <v>-12.930000000000177</v>
      </c>
      <c r="N730" s="2">
        <f t="shared" si="172"/>
        <v>657.14202210295343</v>
      </c>
      <c r="O730" s="2">
        <f>IF(ISERROR(VLOOKUP(C730/12,#REF!,1,FALSE)),0,1)*SUM(N719:N730)*$C$66</f>
        <v>0</v>
      </c>
      <c r="P730" s="2">
        <f t="shared" si="173"/>
        <v>0</v>
      </c>
      <c r="Q730" s="2">
        <f t="shared" si="178"/>
        <v>-73785.536757559981</v>
      </c>
      <c r="R730" s="2">
        <f t="shared" si="174"/>
        <v>250430.4524390577</v>
      </c>
      <c r="S730" s="2">
        <f t="shared" si="179"/>
        <v>220430.4524390577</v>
      </c>
      <c r="T730" s="7">
        <f t="shared" si="175"/>
        <v>0.96691294378014558</v>
      </c>
      <c r="U730" s="7">
        <f t="shared" si="180"/>
        <v>4.165144542947874E-2</v>
      </c>
    </row>
    <row r="731" spans="2:21" x14ac:dyDescent="0.3">
      <c r="B731" s="2" t="str">
        <f t="shared" si="169"/>
        <v/>
      </c>
      <c r="C731" s="4">
        <f t="shared" si="181"/>
        <v>625</v>
      </c>
      <c r="D731" s="40">
        <f t="shared" si="176"/>
        <v>52.083333333333336</v>
      </c>
      <c r="E731" s="2">
        <f t="shared" si="177"/>
        <v>-65215.989196617673</v>
      </c>
      <c r="F731" s="2">
        <f t="shared" si="182"/>
        <v>870.05000000000007</v>
      </c>
      <c r="G731" s="2">
        <f t="shared" si="183"/>
        <v>-163.03997299154418</v>
      </c>
      <c r="H731" s="2">
        <f t="shared" si="184"/>
        <v>1033.0899729915443</v>
      </c>
      <c r="I731" s="2">
        <f t="shared" si="170"/>
        <v>-66249.07916960922</v>
      </c>
      <c r="J731" s="2"/>
      <c r="K731" s="2">
        <f>K730*(1+$C$44*IF(ISERROR(VLOOKUP(C731/12,#REF!,1,FALSE)),0,1))</f>
        <v>259000</v>
      </c>
      <c r="L731" s="2">
        <f>L730*(1+$C$44*IF(ISERROR(VLOOKUP(C731/12,#REF!,1,FALSE)),0,1))</f>
        <v>857.11999999999989</v>
      </c>
      <c r="M731" s="2">
        <f t="shared" si="171"/>
        <v>-12.930000000000177</v>
      </c>
      <c r="N731" s="2">
        <f t="shared" si="172"/>
        <v>659.7183063248774</v>
      </c>
      <c r="O731" s="2">
        <f>IF(ISERROR(VLOOKUP(C731/12,#REF!,1,FALSE)),0,1)*SUM(N720:N731)*$C$66</f>
        <v>0</v>
      </c>
      <c r="P731" s="2">
        <f t="shared" si="173"/>
        <v>0</v>
      </c>
      <c r="Q731" s="2">
        <f t="shared" si="178"/>
        <v>-73859.954704857941</v>
      </c>
      <c r="R731" s="2">
        <f t="shared" si="174"/>
        <v>251389.12446475128</v>
      </c>
      <c r="S731" s="2">
        <f t="shared" si="179"/>
        <v>221389.12446475128</v>
      </c>
      <c r="T731" s="7">
        <f t="shared" si="175"/>
        <v>0.9706143801727849</v>
      </c>
      <c r="U731" s="7">
        <f t="shared" si="180"/>
        <v>4.1659848803832E-2</v>
      </c>
    </row>
    <row r="732" spans="2:21" x14ac:dyDescent="0.3">
      <c r="B732" s="2" t="str">
        <f t="shared" si="169"/>
        <v/>
      </c>
      <c r="C732" s="4">
        <f t="shared" si="181"/>
        <v>626</v>
      </c>
      <c r="D732" s="40">
        <f t="shared" si="176"/>
        <v>52.166666666666664</v>
      </c>
      <c r="E732" s="2">
        <f t="shared" si="177"/>
        <v>-66249.07916960922</v>
      </c>
      <c r="F732" s="2">
        <f t="shared" si="182"/>
        <v>870.05000000000007</v>
      </c>
      <c r="G732" s="2">
        <f t="shared" si="183"/>
        <v>-165.62269792402304</v>
      </c>
      <c r="H732" s="2">
        <f t="shared" si="184"/>
        <v>1035.6726979240232</v>
      </c>
      <c r="I732" s="2">
        <f t="shared" si="170"/>
        <v>-67284.751867533239</v>
      </c>
      <c r="J732" s="2"/>
      <c r="K732" s="2">
        <f>K731*(1+$C$44*IF(ISERROR(VLOOKUP(C732/12,#REF!,1,FALSE)),0,1))</f>
        <v>259000</v>
      </c>
      <c r="L732" s="2">
        <f>L731*(1+$C$44*IF(ISERROR(VLOOKUP(C732/12,#REF!,1,FALSE)),0,1))</f>
        <v>857.11999999999989</v>
      </c>
      <c r="M732" s="2">
        <f t="shared" si="171"/>
        <v>-12.930000000000177</v>
      </c>
      <c r="N732" s="2">
        <f t="shared" si="172"/>
        <v>662.30103125735627</v>
      </c>
      <c r="O732" s="2">
        <f>IF(ISERROR(VLOOKUP(C732/12,#REF!,1,FALSE)),0,1)*SUM(N721:N732)*$C$66</f>
        <v>0</v>
      </c>
      <c r="P732" s="2">
        <f t="shared" si="173"/>
        <v>0</v>
      </c>
      <c r="Q732" s="2">
        <f t="shared" si="178"/>
        <v>-73934.434667111971</v>
      </c>
      <c r="R732" s="2">
        <f t="shared" si="174"/>
        <v>252350.3172004213</v>
      </c>
      <c r="S732" s="2">
        <f t="shared" si="179"/>
        <v>222350.3172004213</v>
      </c>
      <c r="T732" s="7">
        <f t="shared" si="175"/>
        <v>0.97432554903637569</v>
      </c>
      <c r="U732" s="7">
        <f t="shared" si="180"/>
        <v>4.1668134465278728E-2</v>
      </c>
    </row>
    <row r="733" spans="2:21" x14ac:dyDescent="0.3">
      <c r="B733" s="2" t="str">
        <f t="shared" si="169"/>
        <v/>
      </c>
      <c r="C733" s="4">
        <f t="shared" si="181"/>
        <v>627</v>
      </c>
      <c r="D733" s="40">
        <f t="shared" si="176"/>
        <v>52.25</v>
      </c>
      <c r="E733" s="2">
        <f t="shared" si="177"/>
        <v>-67284.751867533239</v>
      </c>
      <c r="F733" s="2">
        <f t="shared" si="182"/>
        <v>870.05000000000007</v>
      </c>
      <c r="G733" s="2">
        <f t="shared" si="183"/>
        <v>-168.21187966883309</v>
      </c>
      <c r="H733" s="2">
        <f t="shared" si="184"/>
        <v>1038.2618796688332</v>
      </c>
      <c r="I733" s="2">
        <f t="shared" si="170"/>
        <v>-68323.013747202072</v>
      </c>
      <c r="J733" s="2"/>
      <c r="K733" s="2">
        <f>K732*(1+$C$44*IF(ISERROR(VLOOKUP(C733/12,#REF!,1,FALSE)),0,1))</f>
        <v>259000</v>
      </c>
      <c r="L733" s="2">
        <f>L732*(1+$C$44*IF(ISERROR(VLOOKUP(C733/12,#REF!,1,FALSE)),0,1))</f>
        <v>857.11999999999989</v>
      </c>
      <c r="M733" s="2">
        <f t="shared" si="171"/>
        <v>-12.930000000000177</v>
      </c>
      <c r="N733" s="2">
        <f t="shared" si="172"/>
        <v>664.89021300216632</v>
      </c>
      <c r="O733" s="2">
        <f>IF(ISERROR(VLOOKUP(C733/12,#REF!,1,FALSE)),0,1)*SUM(N722:N733)*$C$66</f>
        <v>0</v>
      </c>
      <c r="P733" s="2">
        <f t="shared" si="173"/>
        <v>0</v>
      </c>
      <c r="Q733" s="2">
        <f t="shared" si="178"/>
        <v>-74008.97669600122</v>
      </c>
      <c r="R733" s="2">
        <f t="shared" si="174"/>
        <v>253314.03705120087</v>
      </c>
      <c r="S733" s="2">
        <f t="shared" si="179"/>
        <v>223314.03705120087</v>
      </c>
      <c r="T733" s="7">
        <f t="shared" si="175"/>
        <v>0.97804647510116161</v>
      </c>
      <c r="U733" s="7">
        <f t="shared" si="180"/>
        <v>4.1676303410425053E-2</v>
      </c>
    </row>
    <row r="734" spans="2:21" x14ac:dyDescent="0.3">
      <c r="B734" s="2" t="str">
        <f t="shared" si="169"/>
        <v/>
      </c>
      <c r="C734" s="4">
        <f t="shared" si="181"/>
        <v>628</v>
      </c>
      <c r="D734" s="40">
        <f t="shared" si="176"/>
        <v>52.333333333333336</v>
      </c>
      <c r="E734" s="2">
        <f t="shared" si="177"/>
        <v>-68323.013747202072</v>
      </c>
      <c r="F734" s="2">
        <f t="shared" si="182"/>
        <v>870.05000000000007</v>
      </c>
      <c r="G734" s="2">
        <f t="shared" si="183"/>
        <v>-170.80753436800515</v>
      </c>
      <c r="H734" s="2">
        <f t="shared" si="184"/>
        <v>1040.8575343680052</v>
      </c>
      <c r="I734" s="2">
        <f t="shared" si="170"/>
        <v>-69363.871281570071</v>
      </c>
      <c r="J734" s="2"/>
      <c r="K734" s="2">
        <f>K733*(1+$C$44*IF(ISERROR(VLOOKUP(C734/12,#REF!,1,FALSE)),0,1))</f>
        <v>259000</v>
      </c>
      <c r="L734" s="2">
        <f>L733*(1+$C$44*IF(ISERROR(VLOOKUP(C734/12,#REF!,1,FALSE)),0,1))</f>
        <v>857.11999999999989</v>
      </c>
      <c r="M734" s="2">
        <f t="shared" si="171"/>
        <v>-12.930000000000177</v>
      </c>
      <c r="N734" s="2">
        <f t="shared" si="172"/>
        <v>667.48586770133852</v>
      </c>
      <c r="O734" s="2">
        <f>IF(ISERROR(VLOOKUP(C734/12,#REF!,1,FALSE)),0,1)*SUM(N723:N734)*$C$66</f>
        <v>0</v>
      </c>
      <c r="P734" s="2">
        <f t="shared" si="173"/>
        <v>0</v>
      </c>
      <c r="Q734" s="2">
        <f t="shared" si="178"/>
        <v>-74083.580843247881</v>
      </c>
      <c r="R734" s="2">
        <f t="shared" si="174"/>
        <v>254280.29043832218</v>
      </c>
      <c r="S734" s="2">
        <f t="shared" si="179"/>
        <v>224280.29043832218</v>
      </c>
      <c r="T734" s="7">
        <f t="shared" si="175"/>
        <v>0.9817771831595451</v>
      </c>
      <c r="U734" s="7">
        <f t="shared" si="180"/>
        <v>4.1684356626671137E-2</v>
      </c>
    </row>
    <row r="735" spans="2:21" x14ac:dyDescent="0.3">
      <c r="B735" s="2" t="str">
        <f t="shared" si="169"/>
        <v/>
      </c>
      <c r="C735" s="4">
        <f t="shared" si="181"/>
        <v>629</v>
      </c>
      <c r="D735" s="40">
        <f t="shared" si="176"/>
        <v>52.416666666666664</v>
      </c>
      <c r="E735" s="2">
        <f t="shared" si="177"/>
        <v>-69363.871281570071</v>
      </c>
      <c r="F735" s="2">
        <f t="shared" si="182"/>
        <v>870.05000000000007</v>
      </c>
      <c r="G735" s="2">
        <f t="shared" si="183"/>
        <v>-173.40967820392518</v>
      </c>
      <c r="H735" s="2">
        <f t="shared" si="184"/>
        <v>1043.4596782039253</v>
      </c>
      <c r="I735" s="2">
        <f t="shared" si="170"/>
        <v>-70407.330959774001</v>
      </c>
      <c r="J735" s="2"/>
      <c r="K735" s="2">
        <f>K734*(1+$C$44*IF(ISERROR(VLOOKUP(C735/12,#REF!,1,FALSE)),0,1))</f>
        <v>259000</v>
      </c>
      <c r="L735" s="2">
        <f>L734*(1+$C$44*IF(ISERROR(VLOOKUP(C735/12,#REF!,1,FALSE)),0,1))</f>
        <v>857.11999999999989</v>
      </c>
      <c r="M735" s="2">
        <f t="shared" si="171"/>
        <v>-12.930000000000177</v>
      </c>
      <c r="N735" s="2">
        <f t="shared" si="172"/>
        <v>670.08801153725835</v>
      </c>
      <c r="O735" s="2">
        <f>IF(ISERROR(VLOOKUP(C735/12,#REF!,1,FALSE)),0,1)*SUM(N724:N735)*$C$66</f>
        <v>0</v>
      </c>
      <c r="P735" s="2">
        <f t="shared" si="173"/>
        <v>0</v>
      </c>
      <c r="Q735" s="2">
        <f t="shared" si="178"/>
        <v>-74158.247160617233</v>
      </c>
      <c r="R735" s="2">
        <f t="shared" si="174"/>
        <v>255249.08379915677</v>
      </c>
      <c r="S735" s="2">
        <f t="shared" si="179"/>
        <v>225249.08379915677</v>
      </c>
      <c r="T735" s="7">
        <f t="shared" si="175"/>
        <v>0.98551769806624234</v>
      </c>
      <c r="U735" s="7">
        <f t="shared" si="180"/>
        <v>4.1692295092307541E-2</v>
      </c>
    </row>
    <row r="736" spans="2:21" x14ac:dyDescent="0.3">
      <c r="B736" s="2" t="str">
        <f t="shared" si="169"/>
        <v/>
      </c>
      <c r="C736" s="4">
        <f t="shared" si="181"/>
        <v>630</v>
      </c>
      <c r="D736" s="40">
        <f t="shared" si="176"/>
        <v>52.5</v>
      </c>
      <c r="E736" s="2">
        <f t="shared" si="177"/>
        <v>-70407.330959774001</v>
      </c>
      <c r="F736" s="2">
        <f t="shared" si="182"/>
        <v>870.05000000000007</v>
      </c>
      <c r="G736" s="2">
        <f t="shared" si="183"/>
        <v>-176.01832739943498</v>
      </c>
      <c r="H736" s="2">
        <f t="shared" si="184"/>
        <v>1046.068327399435</v>
      </c>
      <c r="I736" s="2">
        <f t="shared" si="170"/>
        <v>-71453.399287173437</v>
      </c>
      <c r="J736" s="2"/>
      <c r="K736" s="2">
        <f>K735*(1+$C$44*IF(ISERROR(VLOOKUP(C736/12,#REF!,1,FALSE)),0,1))</f>
        <v>259000</v>
      </c>
      <c r="L736" s="2">
        <f>L735*(1+$C$44*IF(ISERROR(VLOOKUP(C736/12,#REF!,1,FALSE)),0,1))</f>
        <v>857.11999999999989</v>
      </c>
      <c r="M736" s="2">
        <f t="shared" si="171"/>
        <v>-12.930000000000177</v>
      </c>
      <c r="N736" s="2">
        <f t="shared" si="172"/>
        <v>672.69666073276835</v>
      </c>
      <c r="O736" s="2">
        <f>IF(ISERROR(VLOOKUP(C736/12,#REF!,1,FALSE)),0,1)*SUM(N725:N736)*$C$66</f>
        <v>0</v>
      </c>
      <c r="P736" s="2">
        <f t="shared" si="173"/>
        <v>0</v>
      </c>
      <c r="Q736" s="2">
        <f t="shared" si="178"/>
        <v>-74232.975699917733</v>
      </c>
      <c r="R736" s="2">
        <f t="shared" si="174"/>
        <v>256220.4235872557</v>
      </c>
      <c r="S736" s="2">
        <f t="shared" si="179"/>
        <v>226220.4235872557</v>
      </c>
      <c r="T736" s="7">
        <f t="shared" si="175"/>
        <v>0.98926804473843899</v>
      </c>
      <c r="U736" s="7">
        <f t="shared" si="180"/>
        <v>4.1700119776613143E-2</v>
      </c>
    </row>
    <row r="737" spans="2:21" x14ac:dyDescent="0.3">
      <c r="B737" s="2" t="str">
        <f t="shared" si="169"/>
        <v/>
      </c>
      <c r="C737" s="4">
        <f t="shared" si="181"/>
        <v>631</v>
      </c>
      <c r="D737" s="40">
        <f t="shared" si="176"/>
        <v>52.583333333333336</v>
      </c>
      <c r="E737" s="2">
        <f t="shared" si="177"/>
        <v>-71453.399287173437</v>
      </c>
      <c r="F737" s="2">
        <f t="shared" si="182"/>
        <v>870.05000000000007</v>
      </c>
      <c r="G737" s="2">
        <f t="shared" si="183"/>
        <v>-178.63349821793358</v>
      </c>
      <c r="H737" s="2">
        <f t="shared" si="184"/>
        <v>1048.6834982179337</v>
      </c>
      <c r="I737" s="2">
        <f t="shared" si="170"/>
        <v>-72502.082785391365</v>
      </c>
      <c r="J737" s="2"/>
      <c r="K737" s="2">
        <f>K736*(1+$C$44*IF(ISERROR(VLOOKUP(C737/12,#REF!,1,FALSE)),0,1))</f>
        <v>259000</v>
      </c>
      <c r="L737" s="2">
        <f>L736*(1+$C$44*IF(ISERROR(VLOOKUP(C737/12,#REF!,1,FALSE)),0,1))</f>
        <v>857.11999999999989</v>
      </c>
      <c r="M737" s="2">
        <f t="shared" si="171"/>
        <v>-12.930000000000177</v>
      </c>
      <c r="N737" s="2">
        <f t="shared" si="172"/>
        <v>675.31183155126678</v>
      </c>
      <c r="O737" s="2">
        <f>IF(ISERROR(VLOOKUP(C737/12,#REF!,1,FALSE)),0,1)*SUM(N726:N737)*$C$66</f>
        <v>0</v>
      </c>
      <c r="P737" s="2">
        <f t="shared" si="173"/>
        <v>0</v>
      </c>
      <c r="Q737" s="2">
        <f t="shared" si="178"/>
        <v>-74307.766513000985</v>
      </c>
      <c r="R737" s="2">
        <f t="shared" si="174"/>
        <v>257194.31627239037</v>
      </c>
      <c r="S737" s="2">
        <f t="shared" si="179"/>
        <v>227194.31627239037</v>
      </c>
      <c r="T737" s="7">
        <f t="shared" si="175"/>
        <v>0.99302824815594737</v>
      </c>
      <c r="U737" s="7">
        <f t="shared" si="180"/>
        <v>4.1707831639949955E-2</v>
      </c>
    </row>
    <row r="738" spans="2:21" x14ac:dyDescent="0.3">
      <c r="B738" s="2" t="str">
        <f t="shared" si="169"/>
        <v/>
      </c>
      <c r="C738" s="4">
        <f t="shared" si="181"/>
        <v>632</v>
      </c>
      <c r="D738" s="40">
        <f t="shared" si="176"/>
        <v>52.666666666666664</v>
      </c>
      <c r="E738" s="2">
        <f t="shared" si="177"/>
        <v>-72502.082785391365</v>
      </c>
      <c r="F738" s="2">
        <f t="shared" si="182"/>
        <v>870.05000000000007</v>
      </c>
      <c r="G738" s="2">
        <f t="shared" si="183"/>
        <v>-181.2552069634784</v>
      </c>
      <c r="H738" s="2">
        <f t="shared" si="184"/>
        <v>1051.3052069634784</v>
      </c>
      <c r="I738" s="2">
        <f t="shared" si="170"/>
        <v>-73553.387992354837</v>
      </c>
      <c r="J738" s="2"/>
      <c r="K738" s="2">
        <f>K737*(1+$C$44*IF(ISERROR(VLOOKUP(C738/12,#REF!,1,FALSE)),0,1))</f>
        <v>259000</v>
      </c>
      <c r="L738" s="2">
        <f>L737*(1+$C$44*IF(ISERROR(VLOOKUP(C738/12,#REF!,1,FALSE)),0,1))</f>
        <v>857.11999999999989</v>
      </c>
      <c r="M738" s="2">
        <f t="shared" si="171"/>
        <v>-12.930000000000177</v>
      </c>
      <c r="N738" s="2">
        <f t="shared" si="172"/>
        <v>677.93354029681177</v>
      </c>
      <c r="O738" s="2">
        <f>IF(ISERROR(VLOOKUP(C738/12,#REF!,1,FALSE)),0,1)*SUM(N727:N738)*$C$66</f>
        <v>0</v>
      </c>
      <c r="P738" s="2">
        <f t="shared" si="173"/>
        <v>0</v>
      </c>
      <c r="Q738" s="2">
        <f t="shared" si="178"/>
        <v>-74382.619651761808</v>
      </c>
      <c r="R738" s="2">
        <f t="shared" si="174"/>
        <v>258170.76834059303</v>
      </c>
      <c r="S738" s="2">
        <f t="shared" si="179"/>
        <v>228170.76834059303</v>
      </c>
      <c r="T738" s="7">
        <f t="shared" si="175"/>
        <v>0.99679833336136303</v>
      </c>
      <c r="U738" s="7">
        <f t="shared" si="180"/>
        <v>4.1715431633858158E-2</v>
      </c>
    </row>
    <row r="739" spans="2:21" x14ac:dyDescent="0.3">
      <c r="B739" s="2" t="str">
        <f t="shared" si="169"/>
        <v/>
      </c>
      <c r="C739" s="4">
        <f t="shared" si="181"/>
        <v>633</v>
      </c>
      <c r="D739" s="40">
        <f t="shared" si="176"/>
        <v>52.75</v>
      </c>
      <c r="E739" s="2">
        <f t="shared" si="177"/>
        <v>-73553.387992354837</v>
      </c>
      <c r="F739" s="2">
        <f t="shared" si="182"/>
        <v>870.05000000000007</v>
      </c>
      <c r="G739" s="2">
        <f t="shared" si="183"/>
        <v>-183.88346998088707</v>
      </c>
      <c r="H739" s="2">
        <f t="shared" si="184"/>
        <v>1053.9334699808871</v>
      </c>
      <c r="I739" s="2">
        <f t="shared" si="170"/>
        <v>-74607.32146233572</v>
      </c>
      <c r="J739" s="2"/>
      <c r="K739" s="2">
        <f>K738*(1+$C$44*IF(ISERROR(VLOOKUP(C739/12,#REF!,1,FALSE)),0,1))</f>
        <v>259000</v>
      </c>
      <c r="L739" s="2">
        <f>L738*(1+$C$44*IF(ISERROR(VLOOKUP(C739/12,#REF!,1,FALSE)),0,1))</f>
        <v>857.11999999999989</v>
      </c>
      <c r="M739" s="2">
        <f t="shared" si="171"/>
        <v>-12.930000000000177</v>
      </c>
      <c r="N739" s="2">
        <f t="shared" si="172"/>
        <v>680.56180331422047</v>
      </c>
      <c r="O739" s="2">
        <f>IF(ISERROR(VLOOKUP(C739/12,#REF!,1,FALSE)),0,1)*SUM(N728:N739)*$C$66</f>
        <v>0</v>
      </c>
      <c r="P739" s="2">
        <f t="shared" si="173"/>
        <v>0</v>
      </c>
      <c r="Q739" s="2">
        <f t="shared" si="178"/>
        <v>-74457.53516813826</v>
      </c>
      <c r="R739" s="2">
        <f t="shared" si="174"/>
        <v>259149.78629419743</v>
      </c>
      <c r="S739" s="2">
        <f t="shared" si="179"/>
        <v>229149.78629419743</v>
      </c>
      <c r="T739" s="7">
        <f t="shared" si="175"/>
        <v>1.0005783254602219</v>
      </c>
      <c r="U739" s="7">
        <f t="shared" si="180"/>
        <v>4.1722920701149135E-2</v>
      </c>
    </row>
    <row r="740" spans="2:21" x14ac:dyDescent="0.3">
      <c r="B740" s="2" t="str">
        <f t="shared" si="169"/>
        <v/>
      </c>
      <c r="C740" s="4">
        <f t="shared" si="181"/>
        <v>634</v>
      </c>
      <c r="D740" s="40">
        <f t="shared" si="176"/>
        <v>52.833333333333336</v>
      </c>
      <c r="E740" s="2">
        <f t="shared" si="177"/>
        <v>-74607.32146233572</v>
      </c>
      <c r="F740" s="2">
        <f t="shared" si="182"/>
        <v>870.05000000000007</v>
      </c>
      <c r="G740" s="2">
        <f t="shared" si="183"/>
        <v>-186.5183036558393</v>
      </c>
      <c r="H740" s="2">
        <f t="shared" si="184"/>
        <v>1056.5683036558394</v>
      </c>
      <c r="I740" s="2">
        <f t="shared" si="170"/>
        <v>-75663.889765991553</v>
      </c>
      <c r="J740" s="2"/>
      <c r="K740" s="2">
        <f>K739*(1+$C$44*IF(ISERROR(VLOOKUP(C740/12,#REF!,1,FALSE)),0,1))</f>
        <v>259000</v>
      </c>
      <c r="L740" s="2">
        <f>L739*(1+$C$44*IF(ISERROR(VLOOKUP(C740/12,#REF!,1,FALSE)),0,1))</f>
        <v>857.11999999999989</v>
      </c>
      <c r="M740" s="2">
        <f t="shared" si="171"/>
        <v>-12.930000000000177</v>
      </c>
      <c r="N740" s="2">
        <f t="shared" si="172"/>
        <v>683.19663698917248</v>
      </c>
      <c r="O740" s="2">
        <f>IF(ISERROR(VLOOKUP(C740/12,#REF!,1,FALSE)),0,1)*SUM(N729:N740)*$C$66</f>
        <v>0</v>
      </c>
      <c r="P740" s="2">
        <f t="shared" si="173"/>
        <v>0</v>
      </c>
      <c r="Q740" s="2">
        <f t="shared" si="178"/>
        <v>-74532.513114111702</v>
      </c>
      <c r="R740" s="2">
        <f t="shared" si="174"/>
        <v>260131.37665187987</v>
      </c>
      <c r="S740" s="2">
        <f t="shared" si="179"/>
        <v>230131.37665187987</v>
      </c>
      <c r="T740" s="7">
        <f t="shared" si="175"/>
        <v>1.0043682496211577</v>
      </c>
      <c r="U740" s="7">
        <f t="shared" si="180"/>
        <v>4.173029977599696E-2</v>
      </c>
    </row>
    <row r="741" spans="2:21" x14ac:dyDescent="0.3">
      <c r="B741" s="2" t="str">
        <f t="shared" si="169"/>
        <v/>
      </c>
      <c r="C741" s="4">
        <f t="shared" si="181"/>
        <v>635</v>
      </c>
      <c r="D741" s="40">
        <f t="shared" si="176"/>
        <v>52.916666666666664</v>
      </c>
      <c r="E741" s="2">
        <f t="shared" si="177"/>
        <v>-75663.889765991553</v>
      </c>
      <c r="F741" s="2">
        <f t="shared" si="182"/>
        <v>870.05000000000007</v>
      </c>
      <c r="G741" s="2">
        <f t="shared" si="183"/>
        <v>-189.15972441497888</v>
      </c>
      <c r="H741" s="2">
        <f t="shared" si="184"/>
        <v>1059.2097244149791</v>
      </c>
      <c r="I741" s="2">
        <f t="shared" si="170"/>
        <v>-76723.09949040653</v>
      </c>
      <c r="J741" s="2"/>
      <c r="K741" s="2">
        <f>K740*(1+$C$44*IF(ISERROR(VLOOKUP(C741/12,#REF!,1,FALSE)),0,1))</f>
        <v>259000</v>
      </c>
      <c r="L741" s="2">
        <f>L740*(1+$C$44*IF(ISERROR(VLOOKUP(C741/12,#REF!,1,FALSE)),0,1))</f>
        <v>857.11999999999989</v>
      </c>
      <c r="M741" s="2">
        <f t="shared" si="171"/>
        <v>-12.930000000000177</v>
      </c>
      <c r="N741" s="2">
        <f t="shared" si="172"/>
        <v>685.83805774831217</v>
      </c>
      <c r="O741" s="2">
        <f>IF(ISERROR(VLOOKUP(C741/12,#REF!,1,FALSE)),0,1)*SUM(N730:N741)*$C$66</f>
        <v>0</v>
      </c>
      <c r="P741" s="2">
        <f t="shared" si="173"/>
        <v>0</v>
      </c>
      <c r="Q741" s="2">
        <f t="shared" si="178"/>
        <v>-74607.553541706788</v>
      </c>
      <c r="R741" s="2">
        <f t="shared" si="174"/>
        <v>261115.54594869976</v>
      </c>
      <c r="S741" s="2">
        <f t="shared" si="179"/>
        <v>231115.54594869976</v>
      </c>
      <c r="T741" s="7">
        <f t="shared" si="175"/>
        <v>1.0081681310760608</v>
      </c>
      <c r="U741" s="7">
        <f t="shared" si="180"/>
        <v>4.1737569784030759E-2</v>
      </c>
    </row>
    <row r="742" spans="2:21" x14ac:dyDescent="0.3">
      <c r="B742" s="2" t="str">
        <f t="shared" si="169"/>
        <v/>
      </c>
      <c r="C742" s="4">
        <f t="shared" si="181"/>
        <v>636</v>
      </c>
      <c r="D742" s="40">
        <f t="shared" si="176"/>
        <v>53</v>
      </c>
      <c r="E742" s="2">
        <f t="shared" si="177"/>
        <v>-76723.09949040653</v>
      </c>
      <c r="F742" s="2">
        <f t="shared" si="182"/>
        <v>870.05000000000007</v>
      </c>
      <c r="G742" s="2">
        <f t="shared" si="183"/>
        <v>-191.80774872601634</v>
      </c>
      <c r="H742" s="2">
        <f t="shared" si="184"/>
        <v>1061.8577487260163</v>
      </c>
      <c r="I742" s="2">
        <f t="shared" si="170"/>
        <v>-77784.957239132549</v>
      </c>
      <c r="J742" s="2"/>
      <c r="K742" s="2">
        <f>K741*(1+$C$44*IF(ISERROR(VLOOKUP(C742/12,#REF!,1,FALSE)),0,1))</f>
        <v>259000</v>
      </c>
      <c r="L742" s="2">
        <f>L741*(1+$C$44*IF(ISERROR(VLOOKUP(C742/12,#REF!,1,FALSE)),0,1))</f>
        <v>857.11999999999989</v>
      </c>
      <c r="M742" s="2">
        <f t="shared" si="171"/>
        <v>-12.930000000000177</v>
      </c>
      <c r="N742" s="2">
        <f t="shared" si="172"/>
        <v>688.48608205934966</v>
      </c>
      <c r="O742" s="2">
        <f>IF(ISERROR(VLOOKUP(C742/12,#REF!,1,FALSE)),0,1)*SUM(N731:N742)*$C$66</f>
        <v>0</v>
      </c>
      <c r="P742" s="2">
        <f t="shared" si="173"/>
        <v>0</v>
      </c>
      <c r="Q742" s="2">
        <f t="shared" si="178"/>
        <v>-74682.656502991536</v>
      </c>
      <c r="R742" s="2">
        <f t="shared" si="174"/>
        <v>262102.30073614101</v>
      </c>
      <c r="S742" s="2">
        <f t="shared" si="179"/>
        <v>232102.30073614101</v>
      </c>
      <c r="T742" s="7">
        <f t="shared" si="175"/>
        <v>1.0119779951202357</v>
      </c>
      <c r="U742" s="7">
        <f t="shared" si="180"/>
        <v>4.1744731642423316E-2</v>
      </c>
    </row>
    <row r="743" spans="2:21" x14ac:dyDescent="0.3">
      <c r="B743" s="2" t="str">
        <f t="shared" si="169"/>
        <v/>
      </c>
      <c r="C743" s="4">
        <f t="shared" si="181"/>
        <v>637</v>
      </c>
      <c r="D743" s="40">
        <f t="shared" si="176"/>
        <v>53.083333333333336</v>
      </c>
      <c r="E743" s="2">
        <f t="shared" si="177"/>
        <v>-77784.957239132549</v>
      </c>
      <c r="F743" s="2">
        <f t="shared" si="182"/>
        <v>870.05000000000007</v>
      </c>
      <c r="G743" s="2">
        <f t="shared" si="183"/>
        <v>-194.46239309783138</v>
      </c>
      <c r="H743" s="2">
        <f t="shared" si="184"/>
        <v>1064.5123930978314</v>
      </c>
      <c r="I743" s="2">
        <f t="shared" si="170"/>
        <v>-78849.469632230379</v>
      </c>
      <c r="J743" s="2"/>
      <c r="K743" s="2">
        <f>K742*(1+$C$44*IF(ISERROR(VLOOKUP(C743/12,#REF!,1,FALSE)),0,1))</f>
        <v>259000</v>
      </c>
      <c r="L743" s="2">
        <f>L742*(1+$C$44*IF(ISERROR(VLOOKUP(C743/12,#REF!,1,FALSE)),0,1))</f>
        <v>857.11999999999989</v>
      </c>
      <c r="M743" s="2">
        <f t="shared" si="171"/>
        <v>-12.930000000000177</v>
      </c>
      <c r="N743" s="2">
        <f t="shared" si="172"/>
        <v>691.14072643116469</v>
      </c>
      <c r="O743" s="2">
        <f>IF(ISERROR(VLOOKUP(C743/12,#REF!,1,FALSE)),0,1)*SUM(N732:N743)*$C$66</f>
        <v>0</v>
      </c>
      <c r="P743" s="2">
        <f t="shared" si="173"/>
        <v>0</v>
      </c>
      <c r="Q743" s="2">
        <f t="shared" si="178"/>
        <v>-74757.822050077346</v>
      </c>
      <c r="R743" s="2">
        <f t="shared" si="174"/>
        <v>263091.64758215303</v>
      </c>
      <c r="S743" s="2">
        <f t="shared" si="179"/>
        <v>233091.64758215303</v>
      </c>
      <c r="T743" s="7">
        <f t="shared" si="175"/>
        <v>1.01579786711256</v>
      </c>
      <c r="U743" s="7">
        <f t="shared" si="180"/>
        <v>4.175178625998055E-2</v>
      </c>
    </row>
    <row r="744" spans="2:21" x14ac:dyDescent="0.3">
      <c r="B744" s="2" t="str">
        <f t="shared" si="169"/>
        <v/>
      </c>
      <c r="C744" s="4">
        <f t="shared" si="181"/>
        <v>638</v>
      </c>
      <c r="D744" s="40">
        <f t="shared" si="176"/>
        <v>53.166666666666664</v>
      </c>
      <c r="E744" s="2">
        <f t="shared" si="177"/>
        <v>-78849.469632230379</v>
      </c>
      <c r="F744" s="2">
        <f t="shared" si="182"/>
        <v>870.05000000000007</v>
      </c>
      <c r="G744" s="2">
        <f t="shared" si="183"/>
        <v>-197.12367408057594</v>
      </c>
      <c r="H744" s="2">
        <f t="shared" si="184"/>
        <v>1067.1736740805759</v>
      </c>
      <c r="I744" s="2">
        <f t="shared" si="170"/>
        <v>-79916.643306310958</v>
      </c>
      <c r="J744" s="2"/>
      <c r="K744" s="2">
        <f>K743*(1+$C$44*IF(ISERROR(VLOOKUP(C744/12,#REF!,1,FALSE)),0,1))</f>
        <v>259000</v>
      </c>
      <c r="L744" s="2">
        <f>L743*(1+$C$44*IF(ISERROR(VLOOKUP(C744/12,#REF!,1,FALSE)),0,1))</f>
        <v>857.11999999999989</v>
      </c>
      <c r="M744" s="2">
        <f t="shared" si="171"/>
        <v>-12.930000000000177</v>
      </c>
      <c r="N744" s="2">
        <f t="shared" si="172"/>
        <v>693.80200741390922</v>
      </c>
      <c r="O744" s="2">
        <f>IF(ISERROR(VLOOKUP(C744/12,#REF!,1,FALSE)),0,1)*SUM(N733:N744)*$C$66</f>
        <v>0</v>
      </c>
      <c r="P744" s="2">
        <f t="shared" si="173"/>
        <v>0</v>
      </c>
      <c r="Q744" s="2">
        <f t="shared" si="178"/>
        <v>-74833.050235119066</v>
      </c>
      <c r="R744" s="2">
        <f t="shared" si="174"/>
        <v>264083.59307119192</v>
      </c>
      <c r="S744" s="2">
        <f t="shared" si="179"/>
        <v>234083.59307119192</v>
      </c>
      <c r="T744" s="7">
        <f t="shared" si="175"/>
        <v>1.0196277724756444</v>
      </c>
      <c r="U744" s="7">
        <f t="shared" si="180"/>
        <v>4.1758734537229003E-2</v>
      </c>
    </row>
    <row r="745" spans="2:21" x14ac:dyDescent="0.3">
      <c r="B745" s="2" t="str">
        <f t="shared" si="169"/>
        <v/>
      </c>
      <c r="C745" s="4">
        <f t="shared" si="181"/>
        <v>639</v>
      </c>
      <c r="D745" s="40">
        <f t="shared" si="176"/>
        <v>53.25</v>
      </c>
      <c r="E745" s="2">
        <f t="shared" si="177"/>
        <v>-79916.643306310958</v>
      </c>
      <c r="F745" s="2">
        <f t="shared" si="182"/>
        <v>870.05000000000007</v>
      </c>
      <c r="G745" s="2">
        <f t="shared" si="183"/>
        <v>-199.7916082657774</v>
      </c>
      <c r="H745" s="2">
        <f t="shared" si="184"/>
        <v>1069.8416082657775</v>
      </c>
      <c r="I745" s="2">
        <f t="shared" si="170"/>
        <v>-80986.484914576737</v>
      </c>
      <c r="J745" s="2"/>
      <c r="K745" s="2">
        <f>K744*(1+$C$44*IF(ISERROR(VLOOKUP(C745/12,#REF!,1,FALSE)),0,1))</f>
        <v>259000</v>
      </c>
      <c r="L745" s="2">
        <f>L744*(1+$C$44*IF(ISERROR(VLOOKUP(C745/12,#REF!,1,FALSE)),0,1))</f>
        <v>857.11999999999989</v>
      </c>
      <c r="M745" s="2">
        <f t="shared" si="171"/>
        <v>-12.930000000000177</v>
      </c>
      <c r="N745" s="2">
        <f t="shared" si="172"/>
        <v>696.4699415991106</v>
      </c>
      <c r="O745" s="2">
        <f>IF(ISERROR(VLOOKUP(C745/12,#REF!,1,FALSE)),0,1)*SUM(N734:N745)*$C$66</f>
        <v>0</v>
      </c>
      <c r="P745" s="2">
        <f t="shared" si="173"/>
        <v>0</v>
      </c>
      <c r="Q745" s="2">
        <f t="shared" si="178"/>
        <v>-74908.341110314985</v>
      </c>
      <c r="R745" s="2">
        <f t="shared" si="174"/>
        <v>265078.14380426175</v>
      </c>
      <c r="S745" s="2">
        <f t="shared" si="179"/>
        <v>235078.14380426175</v>
      </c>
      <c r="T745" s="7">
        <f t="shared" si="175"/>
        <v>1.0234677366959912</v>
      </c>
      <c r="U745" s="7">
        <f t="shared" si="180"/>
        <v>4.1765577366503104E-2</v>
      </c>
    </row>
    <row r="746" spans="2:21" x14ac:dyDescent="0.3">
      <c r="B746" s="2" t="str">
        <f t="shared" si="169"/>
        <v/>
      </c>
      <c r="C746" s="4">
        <f t="shared" si="181"/>
        <v>640</v>
      </c>
      <c r="D746" s="40">
        <f t="shared" si="176"/>
        <v>53.333333333333336</v>
      </c>
      <c r="E746" s="2">
        <f t="shared" si="177"/>
        <v>-80986.484914576737</v>
      </c>
      <c r="F746" s="2">
        <f t="shared" si="182"/>
        <v>870.05000000000007</v>
      </c>
      <c r="G746" s="2">
        <f t="shared" si="183"/>
        <v>-202.46621228644184</v>
      </c>
      <c r="H746" s="2">
        <f t="shared" si="184"/>
        <v>1072.5162122864419</v>
      </c>
      <c r="I746" s="2">
        <f t="shared" si="170"/>
        <v>-82059.001126863179</v>
      </c>
      <c r="J746" s="2"/>
      <c r="K746" s="2">
        <f>K745*(1+$C$44*IF(ISERROR(VLOOKUP(C746/12,#REF!,1,FALSE)),0,1))</f>
        <v>259000</v>
      </c>
      <c r="L746" s="2">
        <f>L745*(1+$C$44*IF(ISERROR(VLOOKUP(C746/12,#REF!,1,FALSE)),0,1))</f>
        <v>857.11999999999989</v>
      </c>
      <c r="M746" s="2">
        <f t="shared" si="171"/>
        <v>-12.930000000000177</v>
      </c>
      <c r="N746" s="2">
        <f t="shared" si="172"/>
        <v>699.14454561977504</v>
      </c>
      <c r="O746" s="2">
        <f>IF(ISERROR(VLOOKUP(C746/12,#REF!,1,FALSE)),0,1)*SUM(N735:N746)*$C$66</f>
        <v>0</v>
      </c>
      <c r="P746" s="2">
        <f t="shared" si="173"/>
        <v>0</v>
      </c>
      <c r="Q746" s="2">
        <f t="shared" si="178"/>
        <v>-74983.694727906899</v>
      </c>
      <c r="R746" s="2">
        <f t="shared" si="174"/>
        <v>266075.30639895628</v>
      </c>
      <c r="S746" s="2">
        <f t="shared" si="179"/>
        <v>236075.30639895628</v>
      </c>
      <c r="T746" s="7">
        <f t="shared" si="175"/>
        <v>1.0273177853241555</v>
      </c>
      <c r="U746" s="7">
        <f t="shared" si="180"/>
        <v>4.1772315632029766E-2</v>
      </c>
    </row>
    <row r="747" spans="2:21" x14ac:dyDescent="0.3">
      <c r="B747" s="2" t="str">
        <f t="shared" ref="B747:B810" si="185">IF(AND(I747&lt;1,I746&gt;1),"x","")</f>
        <v/>
      </c>
      <c r="C747" s="4">
        <f t="shared" si="181"/>
        <v>641</v>
      </c>
      <c r="D747" s="40">
        <f t="shared" si="176"/>
        <v>53.416666666666664</v>
      </c>
      <c r="E747" s="2">
        <f t="shared" si="177"/>
        <v>-82059.001126863179</v>
      </c>
      <c r="F747" s="2">
        <f t="shared" si="182"/>
        <v>870.05000000000007</v>
      </c>
      <c r="G747" s="2">
        <f t="shared" si="183"/>
        <v>-205.14750281715794</v>
      </c>
      <c r="H747" s="2">
        <f t="shared" si="184"/>
        <v>1075.197502817158</v>
      </c>
      <c r="I747" s="2">
        <f t="shared" ref="I747:I810" si="186">E747-H747</f>
        <v>-83134.198629680337</v>
      </c>
      <c r="J747" s="2"/>
      <c r="K747" s="2">
        <f>K746*(1+$C$44*IF(ISERROR(VLOOKUP(C747/12,#REF!,1,FALSE)),0,1))</f>
        <v>259000</v>
      </c>
      <c r="L747" s="2">
        <f>L746*(1+$C$44*IF(ISERROR(VLOOKUP(C747/12,#REF!,1,FALSE)),0,1))</f>
        <v>857.11999999999989</v>
      </c>
      <c r="M747" s="2">
        <f t="shared" ref="M747:M810" si="187">L747-F747</f>
        <v>-12.930000000000177</v>
      </c>
      <c r="N747" s="2">
        <f t="shared" ref="N747:N810" si="188">L747-G747-$C$79/12</f>
        <v>701.82583615049134</v>
      </c>
      <c r="O747" s="2">
        <f>IF(ISERROR(VLOOKUP(C747/12,#REF!,1,FALSE)),0,1)*SUM(N736:N747)*$C$66</f>
        <v>0</v>
      </c>
      <c r="P747" s="2">
        <f t="shared" ref="P747:P810" si="189">IF(D747=$C$95,K747-$C$7+$C$7*$C$78*D747,0)*$C$66</f>
        <v>0</v>
      </c>
      <c r="Q747" s="2">
        <f t="shared" si="178"/>
        <v>-75059.111140180146</v>
      </c>
      <c r="R747" s="2">
        <f t="shared" ref="R747:R810" si="190">Q747+K747-I747</f>
        <v>267075.08748950018</v>
      </c>
      <c r="S747" s="2">
        <f t="shared" si="179"/>
        <v>237075.08748950018</v>
      </c>
      <c r="T747" s="7">
        <f t="shared" ref="T747:T810" si="191">R747/K747</f>
        <v>1.0311779439749043</v>
      </c>
      <c r="U747" s="7">
        <f t="shared" si="180"/>
        <v>4.1778950210014099E-2</v>
      </c>
    </row>
    <row r="748" spans="2:21" x14ac:dyDescent="0.3">
      <c r="B748" s="2" t="str">
        <f t="shared" si="185"/>
        <v/>
      </c>
      <c r="C748" s="4">
        <f t="shared" si="181"/>
        <v>642</v>
      </c>
      <c r="D748" s="40">
        <f t="shared" ref="D748:D811" si="192">C748/12</f>
        <v>53.5</v>
      </c>
      <c r="E748" s="2">
        <f t="shared" ref="E748:E812" si="193">I747</f>
        <v>-83134.198629680337</v>
      </c>
      <c r="F748" s="2">
        <f t="shared" si="182"/>
        <v>870.05000000000007</v>
      </c>
      <c r="G748" s="2">
        <f t="shared" si="183"/>
        <v>-207.83549657420085</v>
      </c>
      <c r="H748" s="2">
        <f t="shared" si="184"/>
        <v>1077.8854965742009</v>
      </c>
      <c r="I748" s="2">
        <f t="shared" si="186"/>
        <v>-84212.084126254544</v>
      </c>
      <c r="J748" s="2"/>
      <c r="K748" s="2">
        <f>K747*(1+$C$44*IF(ISERROR(VLOOKUP(C748/12,#REF!,1,FALSE)),0,1))</f>
        <v>259000</v>
      </c>
      <c r="L748" s="2">
        <f>L747*(1+$C$44*IF(ISERROR(VLOOKUP(C748/12,#REF!,1,FALSE)),0,1))</f>
        <v>857.11999999999989</v>
      </c>
      <c r="M748" s="2">
        <f t="shared" si="187"/>
        <v>-12.930000000000177</v>
      </c>
      <c r="N748" s="2">
        <f t="shared" si="188"/>
        <v>704.51382990753405</v>
      </c>
      <c r="O748" s="2">
        <f>IF(ISERROR(VLOOKUP(C748/12,#REF!,1,FALSE)),0,1)*SUM(N737:N748)*$C$66</f>
        <v>0</v>
      </c>
      <c r="P748" s="2">
        <f t="shared" si="189"/>
        <v>0</v>
      </c>
      <c r="Q748" s="2">
        <f t="shared" ref="Q748:Q811" si="194">M748-O748-P748+Q747*(1+$C$46/12)</f>
        <v>-75134.590399463617</v>
      </c>
      <c r="R748" s="2">
        <f t="shared" si="190"/>
        <v>268077.49372679094</v>
      </c>
      <c r="S748" s="2">
        <f t="shared" ref="S748:S811" si="195">R748-$C$33</f>
        <v>238077.49372679094</v>
      </c>
      <c r="T748" s="7">
        <f t="shared" si="191"/>
        <v>1.0350482383273782</v>
      </c>
      <c r="U748" s="7">
        <f t="shared" ref="U748:U811" si="196">IF(R748&lt;0,"n.a.",((R748/$C$33)^(1/D748))-1)</f>
        <v>4.1785481968722227E-2</v>
      </c>
    </row>
    <row r="749" spans="2:21" x14ac:dyDescent="0.3">
      <c r="B749" s="2" t="str">
        <f t="shared" si="185"/>
        <v/>
      </c>
      <c r="C749" s="4">
        <f t="shared" ref="C749:C812" si="197">C748+1</f>
        <v>643</v>
      </c>
      <c r="D749" s="40">
        <f t="shared" si="192"/>
        <v>53.583333333333336</v>
      </c>
      <c r="E749" s="2">
        <f t="shared" si="193"/>
        <v>-84212.084126254544</v>
      </c>
      <c r="F749" s="2">
        <f t="shared" ref="F749:F812" si="198">F748</f>
        <v>870.05000000000007</v>
      </c>
      <c r="G749" s="2">
        <f t="shared" ref="G749:G812" si="199">E749*$C$30/12</f>
        <v>-210.53021031563637</v>
      </c>
      <c r="H749" s="2">
        <f t="shared" ref="H749:H812" si="200">F749-G749</f>
        <v>1080.5802103156364</v>
      </c>
      <c r="I749" s="2">
        <f t="shared" si="186"/>
        <v>-85292.664336570175</v>
      </c>
      <c r="J749" s="2"/>
      <c r="K749" s="2">
        <f>K748*(1+$C$44*IF(ISERROR(VLOOKUP(C749/12,#REF!,1,FALSE)),0,1))</f>
        <v>259000</v>
      </c>
      <c r="L749" s="2">
        <f>L748*(1+$C$44*IF(ISERROR(VLOOKUP(C749/12,#REF!,1,FALSE)),0,1))</f>
        <v>857.11999999999989</v>
      </c>
      <c r="M749" s="2">
        <f t="shared" si="187"/>
        <v>-12.930000000000177</v>
      </c>
      <c r="N749" s="2">
        <f t="shared" si="188"/>
        <v>707.20854364896968</v>
      </c>
      <c r="O749" s="2">
        <f>IF(ISERROR(VLOOKUP(C749/12,#REF!,1,FALSE)),0,1)*SUM(N738:N749)*$C$66</f>
        <v>0</v>
      </c>
      <c r="P749" s="2">
        <f t="shared" si="189"/>
        <v>0</v>
      </c>
      <c r="Q749" s="2">
        <f t="shared" si="194"/>
        <v>-75210.13255812983</v>
      </c>
      <c r="R749" s="2">
        <f t="shared" si="190"/>
        <v>269082.53177844035</v>
      </c>
      <c r="S749" s="2">
        <f t="shared" si="195"/>
        <v>239082.53177844035</v>
      </c>
      <c r="T749" s="7">
        <f t="shared" si="191"/>
        <v>1.0389286941252522</v>
      </c>
      <c r="U749" s="7">
        <f t="shared" si="196"/>
        <v>4.1791911768563894E-2</v>
      </c>
    </row>
    <row r="750" spans="2:21" x14ac:dyDescent="0.3">
      <c r="B750" s="2" t="str">
        <f t="shared" si="185"/>
        <v/>
      </c>
      <c r="C750" s="4">
        <f t="shared" si="197"/>
        <v>644</v>
      </c>
      <c r="D750" s="40">
        <f t="shared" si="192"/>
        <v>53.666666666666664</v>
      </c>
      <c r="E750" s="2">
        <f t="shared" si="193"/>
        <v>-85292.664336570175</v>
      </c>
      <c r="F750" s="2">
        <f t="shared" si="198"/>
        <v>870.05000000000007</v>
      </c>
      <c r="G750" s="2">
        <f t="shared" si="199"/>
        <v>-213.23166084142542</v>
      </c>
      <c r="H750" s="2">
        <f t="shared" si="200"/>
        <v>1083.2816608414255</v>
      </c>
      <c r="I750" s="2">
        <f t="shared" si="186"/>
        <v>-86375.945997411603</v>
      </c>
      <c r="J750" s="2"/>
      <c r="K750" s="2">
        <f>K749*(1+$C$44*IF(ISERROR(VLOOKUP(C750/12,#REF!,1,FALSE)),0,1))</f>
        <v>259000</v>
      </c>
      <c r="L750" s="2">
        <f>L749*(1+$C$44*IF(ISERROR(VLOOKUP(C750/12,#REF!,1,FALSE)),0,1))</f>
        <v>857.11999999999989</v>
      </c>
      <c r="M750" s="2">
        <f t="shared" si="187"/>
        <v>-12.930000000000177</v>
      </c>
      <c r="N750" s="2">
        <f t="shared" si="188"/>
        <v>709.90999417475859</v>
      </c>
      <c r="O750" s="2">
        <f>IF(ISERROR(VLOOKUP(C750/12,#REF!,1,FALSE)),0,1)*SUM(N739:N750)*$C$66</f>
        <v>0</v>
      </c>
      <c r="P750" s="2">
        <f t="shared" si="189"/>
        <v>0</v>
      </c>
      <c r="Q750" s="2">
        <f t="shared" si="194"/>
        <v>-75285.737668594928</v>
      </c>
      <c r="R750" s="2">
        <f t="shared" si="190"/>
        <v>270090.20832881669</v>
      </c>
      <c r="S750" s="2">
        <f t="shared" si="195"/>
        <v>240090.20832881669</v>
      </c>
      <c r="T750" s="7">
        <f t="shared" si="191"/>
        <v>1.0428193371768983</v>
      </c>
      <c r="U750" s="7">
        <f t="shared" si="196"/>
        <v>4.1798240462175063E-2</v>
      </c>
    </row>
    <row r="751" spans="2:21" x14ac:dyDescent="0.3">
      <c r="B751" s="2" t="str">
        <f t="shared" si="185"/>
        <v/>
      </c>
      <c r="C751" s="4">
        <f t="shared" si="197"/>
        <v>645</v>
      </c>
      <c r="D751" s="40">
        <f t="shared" si="192"/>
        <v>53.75</v>
      </c>
      <c r="E751" s="2">
        <f t="shared" si="193"/>
        <v>-86375.945997411603</v>
      </c>
      <c r="F751" s="2">
        <f t="shared" si="198"/>
        <v>870.05000000000007</v>
      </c>
      <c r="G751" s="2">
        <f t="shared" si="199"/>
        <v>-215.939864993529</v>
      </c>
      <c r="H751" s="2">
        <f t="shared" si="200"/>
        <v>1085.989864993529</v>
      </c>
      <c r="I751" s="2">
        <f t="shared" si="186"/>
        <v>-87461.935862405138</v>
      </c>
      <c r="J751" s="2"/>
      <c r="K751" s="2">
        <f>K750*(1+$C$44*IF(ISERROR(VLOOKUP(C751/12,#REF!,1,FALSE)),0,1))</f>
        <v>259000</v>
      </c>
      <c r="L751" s="2">
        <f>L750*(1+$C$44*IF(ISERROR(VLOOKUP(C751/12,#REF!,1,FALSE)),0,1))</f>
        <v>857.11999999999989</v>
      </c>
      <c r="M751" s="2">
        <f t="shared" si="187"/>
        <v>-12.930000000000177</v>
      </c>
      <c r="N751" s="2">
        <f t="shared" si="188"/>
        <v>712.61819832686228</v>
      </c>
      <c r="O751" s="2">
        <f>IF(ISERROR(VLOOKUP(C751/12,#REF!,1,FALSE)),0,1)*SUM(N740:N751)*$C$66</f>
        <v>0</v>
      </c>
      <c r="P751" s="2">
        <f t="shared" si="189"/>
        <v>0</v>
      </c>
      <c r="Q751" s="2">
        <f t="shared" si="194"/>
        <v>-75361.40578331874</v>
      </c>
      <c r="R751" s="2">
        <f t="shared" si="190"/>
        <v>271100.53007908643</v>
      </c>
      <c r="S751" s="2">
        <f t="shared" si="195"/>
        <v>241100.53007908643</v>
      </c>
      <c r="T751" s="7">
        <f t="shared" si="191"/>
        <v>1.0467201933555461</v>
      </c>
      <c r="U751" s="7">
        <f t="shared" si="196"/>
        <v>4.180446889449696E-2</v>
      </c>
    </row>
    <row r="752" spans="2:21" x14ac:dyDescent="0.3">
      <c r="B752" s="2" t="str">
        <f t="shared" si="185"/>
        <v/>
      </c>
      <c r="C752" s="4">
        <f t="shared" si="197"/>
        <v>646</v>
      </c>
      <c r="D752" s="40">
        <f t="shared" si="192"/>
        <v>53.833333333333336</v>
      </c>
      <c r="E752" s="2">
        <f t="shared" si="193"/>
        <v>-87461.935862405138</v>
      </c>
      <c r="F752" s="2">
        <f t="shared" si="198"/>
        <v>870.05000000000007</v>
      </c>
      <c r="G752" s="2">
        <f t="shared" si="199"/>
        <v>-218.65483965601285</v>
      </c>
      <c r="H752" s="2">
        <f t="shared" si="200"/>
        <v>1088.7048396560128</v>
      </c>
      <c r="I752" s="2">
        <f t="shared" si="186"/>
        <v>-88550.640702061151</v>
      </c>
      <c r="J752" s="2"/>
      <c r="K752" s="2">
        <f>K751*(1+$C$44*IF(ISERROR(VLOOKUP(C752/12,#REF!,1,FALSE)),0,1))</f>
        <v>259000</v>
      </c>
      <c r="L752" s="2">
        <f>L751*(1+$C$44*IF(ISERROR(VLOOKUP(C752/12,#REF!,1,FALSE)),0,1))</f>
        <v>857.11999999999989</v>
      </c>
      <c r="M752" s="2">
        <f t="shared" si="187"/>
        <v>-12.930000000000177</v>
      </c>
      <c r="N752" s="2">
        <f t="shared" si="188"/>
        <v>715.33317298934617</v>
      </c>
      <c r="O752" s="2">
        <f>IF(ISERROR(VLOOKUP(C752/12,#REF!,1,FALSE)),0,1)*SUM(N741:N752)*$C$66</f>
        <v>0</v>
      </c>
      <c r="P752" s="2">
        <f t="shared" si="189"/>
        <v>0</v>
      </c>
      <c r="Q752" s="2">
        <f t="shared" si="194"/>
        <v>-75437.136954804824</v>
      </c>
      <c r="R752" s="2">
        <f t="shared" si="190"/>
        <v>272113.50374725636</v>
      </c>
      <c r="S752" s="2">
        <f t="shared" si="195"/>
        <v>242113.50374725636</v>
      </c>
      <c r="T752" s="7">
        <f t="shared" si="191"/>
        <v>1.0506312885994453</v>
      </c>
      <c r="U752" s="7">
        <f t="shared" si="196"/>
        <v>4.1810597902857127E-2</v>
      </c>
    </row>
    <row r="753" spans="2:21" x14ac:dyDescent="0.3">
      <c r="B753" s="2" t="str">
        <f t="shared" si="185"/>
        <v/>
      </c>
      <c r="C753" s="4">
        <f t="shared" si="197"/>
        <v>647</v>
      </c>
      <c r="D753" s="40">
        <f t="shared" si="192"/>
        <v>53.916666666666664</v>
      </c>
      <c r="E753" s="2">
        <f t="shared" si="193"/>
        <v>-88550.640702061151</v>
      </c>
      <c r="F753" s="2">
        <f t="shared" si="198"/>
        <v>870.05000000000007</v>
      </c>
      <c r="G753" s="2">
        <f t="shared" si="199"/>
        <v>-221.37660175515285</v>
      </c>
      <c r="H753" s="2">
        <f t="shared" si="200"/>
        <v>1091.4266017551529</v>
      </c>
      <c r="I753" s="2">
        <f t="shared" si="186"/>
        <v>-89642.067303816308</v>
      </c>
      <c r="J753" s="2"/>
      <c r="K753" s="2">
        <f>K752*(1+$C$44*IF(ISERROR(VLOOKUP(C753/12,#REF!,1,FALSE)),0,1))</f>
        <v>259000</v>
      </c>
      <c r="L753" s="2">
        <f>L752*(1+$C$44*IF(ISERROR(VLOOKUP(C753/12,#REF!,1,FALSE)),0,1))</f>
        <v>857.11999999999989</v>
      </c>
      <c r="M753" s="2">
        <f t="shared" si="187"/>
        <v>-12.930000000000177</v>
      </c>
      <c r="N753" s="2">
        <f t="shared" si="188"/>
        <v>718.05493508848622</v>
      </c>
      <c r="O753" s="2">
        <f>IF(ISERROR(VLOOKUP(C753/12,#REF!,1,FALSE)),0,1)*SUM(N742:N753)*$C$66</f>
        <v>0</v>
      </c>
      <c r="P753" s="2">
        <f t="shared" si="189"/>
        <v>0</v>
      </c>
      <c r="Q753" s="2">
        <f t="shared" si="194"/>
        <v>-75512.931235600481</v>
      </c>
      <c r="R753" s="2">
        <f t="shared" si="190"/>
        <v>273129.13606821583</v>
      </c>
      <c r="S753" s="2">
        <f t="shared" si="195"/>
        <v>243129.13606821583</v>
      </c>
      <c r="T753" s="7">
        <f t="shared" si="191"/>
        <v>1.0545526489120303</v>
      </c>
      <c r="U753" s="7">
        <f t="shared" si="196"/>
        <v>4.1816628317047577E-2</v>
      </c>
    </row>
    <row r="754" spans="2:21" x14ac:dyDescent="0.3">
      <c r="B754" s="2" t="str">
        <f t="shared" si="185"/>
        <v/>
      </c>
      <c r="C754" s="4">
        <f t="shared" si="197"/>
        <v>648</v>
      </c>
      <c r="D754" s="40">
        <f t="shared" si="192"/>
        <v>54</v>
      </c>
      <c r="E754" s="2">
        <f t="shared" si="193"/>
        <v>-89642.067303816308</v>
      </c>
      <c r="F754" s="2">
        <f t="shared" si="198"/>
        <v>870.05000000000007</v>
      </c>
      <c r="G754" s="2">
        <f t="shared" si="199"/>
        <v>-224.10516825954076</v>
      </c>
      <c r="H754" s="2">
        <f t="shared" si="200"/>
        <v>1094.1551682595409</v>
      </c>
      <c r="I754" s="2">
        <f t="shared" si="186"/>
        <v>-90736.222472075853</v>
      </c>
      <c r="J754" s="2"/>
      <c r="K754" s="2">
        <f>K753*(1+$C$44*IF(ISERROR(VLOOKUP(C754/12,#REF!,1,FALSE)),0,1))</f>
        <v>259000</v>
      </c>
      <c r="L754" s="2">
        <f>L753*(1+$C$44*IF(ISERROR(VLOOKUP(C754/12,#REF!,1,FALSE)),0,1))</f>
        <v>857.11999999999989</v>
      </c>
      <c r="M754" s="2">
        <f t="shared" si="187"/>
        <v>-12.930000000000177</v>
      </c>
      <c r="N754" s="2">
        <f t="shared" si="188"/>
        <v>720.78350159287402</v>
      </c>
      <c r="O754" s="2">
        <f>IF(ISERROR(VLOOKUP(C754/12,#REF!,1,FALSE)),0,1)*SUM(N743:N754)*$C$66</f>
        <v>0</v>
      </c>
      <c r="P754" s="2">
        <f t="shared" si="189"/>
        <v>0</v>
      </c>
      <c r="Q754" s="2">
        <f t="shared" si="194"/>
        <v>-75588.788678296798</v>
      </c>
      <c r="R754" s="2">
        <f t="shared" si="190"/>
        <v>274147.43379377906</v>
      </c>
      <c r="S754" s="2">
        <f t="shared" si="195"/>
        <v>244147.43379377906</v>
      </c>
      <c r="T754" s="7">
        <f t="shared" si="191"/>
        <v>1.0584843003620812</v>
      </c>
      <c r="U754" s="7">
        <f t="shared" si="196"/>
        <v>4.1822560959402511E-2</v>
      </c>
    </row>
    <row r="755" spans="2:21" x14ac:dyDescent="0.3">
      <c r="B755" s="2" t="str">
        <f t="shared" si="185"/>
        <v/>
      </c>
      <c r="C755" s="4">
        <f t="shared" si="197"/>
        <v>649</v>
      </c>
      <c r="D755" s="40">
        <f t="shared" si="192"/>
        <v>54.083333333333336</v>
      </c>
      <c r="E755" s="2">
        <f t="shared" si="193"/>
        <v>-90736.222472075853</v>
      </c>
      <c r="F755" s="2">
        <f t="shared" si="198"/>
        <v>870.05000000000007</v>
      </c>
      <c r="G755" s="2">
        <f t="shared" si="199"/>
        <v>-226.84055618018962</v>
      </c>
      <c r="H755" s="2">
        <f t="shared" si="200"/>
        <v>1096.8905561801896</v>
      </c>
      <c r="I755" s="2">
        <f t="shared" si="186"/>
        <v>-91833.113028256048</v>
      </c>
      <c r="J755" s="2"/>
      <c r="K755" s="2">
        <f>K754*(1+$C$44*IF(ISERROR(VLOOKUP(C755/12,#REF!,1,FALSE)),0,1))</f>
        <v>259000</v>
      </c>
      <c r="L755" s="2">
        <f>L754*(1+$C$44*IF(ISERROR(VLOOKUP(C755/12,#REF!,1,FALSE)),0,1))</f>
        <v>857.11999999999989</v>
      </c>
      <c r="M755" s="2">
        <f t="shared" si="187"/>
        <v>-12.930000000000177</v>
      </c>
      <c r="N755" s="2">
        <f t="shared" si="188"/>
        <v>723.51888951352294</v>
      </c>
      <c r="O755" s="2">
        <f>IF(ISERROR(VLOOKUP(C755/12,#REF!,1,FALSE)),0,1)*SUM(N744:N755)*$C$66</f>
        <v>0</v>
      </c>
      <c r="P755" s="2">
        <f t="shared" si="189"/>
        <v>0</v>
      </c>
      <c r="Q755" s="2">
        <f t="shared" si="194"/>
        <v>-75664.709335528692</v>
      </c>
      <c r="R755" s="2">
        <f t="shared" si="190"/>
        <v>275168.40369272733</v>
      </c>
      <c r="S755" s="2">
        <f t="shared" si="195"/>
        <v>245168.40369272733</v>
      </c>
      <c r="T755" s="7">
        <f t="shared" si="191"/>
        <v>1.0624262690838893</v>
      </c>
      <c r="U755" s="7">
        <f t="shared" si="196"/>
        <v>4.1828396644875365E-2</v>
      </c>
    </row>
    <row r="756" spans="2:21" x14ac:dyDescent="0.3">
      <c r="B756" s="2" t="str">
        <f t="shared" si="185"/>
        <v/>
      </c>
      <c r="C756" s="4">
        <f t="shared" si="197"/>
        <v>650</v>
      </c>
      <c r="D756" s="40">
        <f t="shared" si="192"/>
        <v>54.166666666666664</v>
      </c>
      <c r="E756" s="2">
        <f t="shared" si="193"/>
        <v>-91833.113028256048</v>
      </c>
      <c r="F756" s="2">
        <f t="shared" si="198"/>
        <v>870.05000000000007</v>
      </c>
      <c r="G756" s="2">
        <f t="shared" si="199"/>
        <v>-229.58278257064012</v>
      </c>
      <c r="H756" s="2">
        <f t="shared" si="200"/>
        <v>1099.6327825706403</v>
      </c>
      <c r="I756" s="2">
        <f t="shared" si="186"/>
        <v>-92932.745810826687</v>
      </c>
      <c r="J756" s="2"/>
      <c r="K756" s="2">
        <f>K755*(1+$C$44*IF(ISERROR(VLOOKUP(C756/12,#REF!,1,FALSE)),0,1))</f>
        <v>259000</v>
      </c>
      <c r="L756" s="2">
        <f>L755*(1+$C$44*IF(ISERROR(VLOOKUP(C756/12,#REF!,1,FALSE)),0,1))</f>
        <v>857.11999999999989</v>
      </c>
      <c r="M756" s="2">
        <f t="shared" si="187"/>
        <v>-12.930000000000177</v>
      </c>
      <c r="N756" s="2">
        <f t="shared" si="188"/>
        <v>726.2611159039734</v>
      </c>
      <c r="O756" s="2">
        <f>IF(ISERROR(VLOOKUP(C756/12,#REF!,1,FALSE)),0,1)*SUM(N745:N756)*$C$66</f>
        <v>0</v>
      </c>
      <c r="P756" s="2">
        <f t="shared" si="189"/>
        <v>0</v>
      </c>
      <c r="Q756" s="2">
        <f t="shared" si="194"/>
        <v>-75740.693259974956</v>
      </c>
      <c r="R756" s="2">
        <f t="shared" si="190"/>
        <v>276192.05255085172</v>
      </c>
      <c r="S756" s="2">
        <f t="shared" si="195"/>
        <v>246192.05255085172</v>
      </c>
      <c r="T756" s="7">
        <f t="shared" si="191"/>
        <v>1.0663785812774198</v>
      </c>
      <c r="U756" s="7">
        <f t="shared" si="196"/>
        <v>4.1834136181114534E-2</v>
      </c>
    </row>
    <row r="757" spans="2:21" x14ac:dyDescent="0.3">
      <c r="B757" s="2" t="str">
        <f t="shared" si="185"/>
        <v/>
      </c>
      <c r="C757" s="4">
        <f t="shared" si="197"/>
        <v>651</v>
      </c>
      <c r="D757" s="40">
        <f t="shared" si="192"/>
        <v>54.25</v>
      </c>
      <c r="E757" s="2">
        <f t="shared" si="193"/>
        <v>-92932.745810826687</v>
      </c>
      <c r="F757" s="2">
        <f t="shared" si="198"/>
        <v>870.05000000000007</v>
      </c>
      <c r="G757" s="2">
        <f t="shared" si="199"/>
        <v>-232.33186452706673</v>
      </c>
      <c r="H757" s="2">
        <f t="shared" si="200"/>
        <v>1102.3818645270667</v>
      </c>
      <c r="I757" s="2">
        <f t="shared" si="186"/>
        <v>-94035.127675353753</v>
      </c>
      <c r="J757" s="2"/>
      <c r="K757" s="2">
        <f>K756*(1+$C$44*IF(ISERROR(VLOOKUP(C757/12,#REF!,1,FALSE)),0,1))</f>
        <v>259000</v>
      </c>
      <c r="L757" s="2">
        <f>L756*(1+$C$44*IF(ISERROR(VLOOKUP(C757/12,#REF!,1,FALSE)),0,1))</f>
        <v>857.11999999999989</v>
      </c>
      <c r="M757" s="2">
        <f t="shared" si="187"/>
        <v>-12.930000000000177</v>
      </c>
      <c r="N757" s="2">
        <f t="shared" si="188"/>
        <v>729.01019786040001</v>
      </c>
      <c r="O757" s="2">
        <f>IF(ISERROR(VLOOKUP(C757/12,#REF!,1,FALSE)),0,1)*SUM(N746:N757)*$C$66</f>
        <v>0</v>
      </c>
      <c r="P757" s="2">
        <f t="shared" si="189"/>
        <v>0</v>
      </c>
      <c r="Q757" s="2">
        <f t="shared" si="194"/>
        <v>-75816.740504358255</v>
      </c>
      <c r="R757" s="2">
        <f t="shared" si="190"/>
        <v>277218.38717099547</v>
      </c>
      <c r="S757" s="2">
        <f t="shared" si="195"/>
        <v>247218.38717099547</v>
      </c>
      <c r="T757" s="7">
        <f t="shared" si="191"/>
        <v>1.0703412632084768</v>
      </c>
      <c r="U757" s="7">
        <f t="shared" si="196"/>
        <v>4.1839780368538859E-2</v>
      </c>
    </row>
    <row r="758" spans="2:21" x14ac:dyDescent="0.3">
      <c r="B758" s="2" t="str">
        <f t="shared" si="185"/>
        <v/>
      </c>
      <c r="C758" s="4">
        <f t="shared" si="197"/>
        <v>652</v>
      </c>
      <c r="D758" s="40">
        <f t="shared" si="192"/>
        <v>54.333333333333336</v>
      </c>
      <c r="E758" s="2">
        <f t="shared" si="193"/>
        <v>-94035.127675353753</v>
      </c>
      <c r="F758" s="2">
        <f t="shared" si="198"/>
        <v>870.05000000000007</v>
      </c>
      <c r="G758" s="2">
        <f t="shared" si="199"/>
        <v>-235.08781918838437</v>
      </c>
      <c r="H758" s="2">
        <f t="shared" si="200"/>
        <v>1105.1378191883844</v>
      </c>
      <c r="I758" s="2">
        <f t="shared" si="186"/>
        <v>-95140.265494542138</v>
      </c>
      <c r="J758" s="2"/>
      <c r="K758" s="2">
        <f>K757*(1+$C$44*IF(ISERROR(VLOOKUP(C758/12,#REF!,1,FALSE)),0,1))</f>
        <v>259000</v>
      </c>
      <c r="L758" s="2">
        <f>L757*(1+$C$44*IF(ISERROR(VLOOKUP(C758/12,#REF!,1,FALSE)),0,1))</f>
        <v>857.11999999999989</v>
      </c>
      <c r="M758" s="2">
        <f t="shared" si="187"/>
        <v>-12.930000000000177</v>
      </c>
      <c r="N758" s="2">
        <f t="shared" si="188"/>
        <v>731.76615252171769</v>
      </c>
      <c r="O758" s="2">
        <f>IF(ISERROR(VLOOKUP(C758/12,#REF!,1,FALSE)),0,1)*SUM(N747:N758)*$C$66</f>
        <v>0</v>
      </c>
      <c r="P758" s="2">
        <f t="shared" si="189"/>
        <v>0</v>
      </c>
      <c r="Q758" s="2">
        <f t="shared" si="194"/>
        <v>-75892.851121445201</v>
      </c>
      <c r="R758" s="2">
        <f t="shared" si="190"/>
        <v>278247.41437309695</v>
      </c>
      <c r="S758" s="2">
        <f t="shared" si="195"/>
        <v>248247.41437309695</v>
      </c>
      <c r="T758" s="7">
        <f t="shared" si="191"/>
        <v>1.0743143412088685</v>
      </c>
      <c r="U758" s="7">
        <f t="shared" si="196"/>
        <v>4.1845330000410907E-2</v>
      </c>
    </row>
    <row r="759" spans="2:21" x14ac:dyDescent="0.3">
      <c r="B759" s="2" t="str">
        <f t="shared" si="185"/>
        <v/>
      </c>
      <c r="C759" s="4">
        <f t="shared" si="197"/>
        <v>653</v>
      </c>
      <c r="D759" s="40">
        <f t="shared" si="192"/>
        <v>54.416666666666664</v>
      </c>
      <c r="E759" s="2">
        <f t="shared" si="193"/>
        <v>-95140.265494542138</v>
      </c>
      <c r="F759" s="2">
        <f t="shared" si="198"/>
        <v>870.05000000000007</v>
      </c>
      <c r="G759" s="2">
        <f t="shared" si="199"/>
        <v>-237.85066373635536</v>
      </c>
      <c r="H759" s="2">
        <f t="shared" si="200"/>
        <v>1107.9006637363555</v>
      </c>
      <c r="I759" s="2">
        <f t="shared" si="186"/>
        <v>-96248.166158278487</v>
      </c>
      <c r="J759" s="2"/>
      <c r="K759" s="2">
        <f>K758*(1+$C$44*IF(ISERROR(VLOOKUP(C759/12,#REF!,1,FALSE)),0,1))</f>
        <v>259000</v>
      </c>
      <c r="L759" s="2">
        <f>L758*(1+$C$44*IF(ISERROR(VLOOKUP(C759/12,#REF!,1,FALSE)),0,1))</f>
        <v>857.11999999999989</v>
      </c>
      <c r="M759" s="2">
        <f t="shared" si="187"/>
        <v>-12.930000000000177</v>
      </c>
      <c r="N759" s="2">
        <f t="shared" si="188"/>
        <v>734.52899706968856</v>
      </c>
      <c r="O759" s="2">
        <f>IF(ISERROR(VLOOKUP(C759/12,#REF!,1,FALSE)),0,1)*SUM(N748:N759)*$C$66</f>
        <v>0</v>
      </c>
      <c r="P759" s="2">
        <f t="shared" si="189"/>
        <v>0</v>
      </c>
      <c r="Q759" s="2">
        <f t="shared" si="194"/>
        <v>-75969.025164046398</v>
      </c>
      <c r="R759" s="2">
        <f t="shared" si="190"/>
        <v>279279.14099423209</v>
      </c>
      <c r="S759" s="2">
        <f t="shared" si="195"/>
        <v>249279.14099423209</v>
      </c>
      <c r="T759" s="7">
        <f t="shared" si="191"/>
        <v>1.0782978416765718</v>
      </c>
      <c r="U759" s="7">
        <f t="shared" si="196"/>
        <v>4.1850785862911799E-2</v>
      </c>
    </row>
    <row r="760" spans="2:21" x14ac:dyDescent="0.3">
      <c r="B760" s="2" t="str">
        <f t="shared" si="185"/>
        <v/>
      </c>
      <c r="C760" s="4">
        <f t="shared" si="197"/>
        <v>654</v>
      </c>
      <c r="D760" s="40">
        <f t="shared" si="192"/>
        <v>54.5</v>
      </c>
      <c r="E760" s="2">
        <f t="shared" si="193"/>
        <v>-96248.166158278487</v>
      </c>
      <c r="F760" s="2">
        <f t="shared" si="198"/>
        <v>870.05000000000007</v>
      </c>
      <c r="G760" s="2">
        <f t="shared" si="199"/>
        <v>-240.62041539569623</v>
      </c>
      <c r="H760" s="2">
        <f t="shared" si="200"/>
        <v>1110.6704153956962</v>
      </c>
      <c r="I760" s="2">
        <f t="shared" si="186"/>
        <v>-97358.836573674183</v>
      </c>
      <c r="J760" s="2"/>
      <c r="K760" s="2">
        <f>K759*(1+$C$44*IF(ISERROR(VLOOKUP(C760/12,#REF!,1,FALSE)),0,1))</f>
        <v>259000</v>
      </c>
      <c r="L760" s="2">
        <f>L759*(1+$C$44*IF(ISERROR(VLOOKUP(C760/12,#REF!,1,FALSE)),0,1))</f>
        <v>857.11999999999989</v>
      </c>
      <c r="M760" s="2">
        <f t="shared" si="187"/>
        <v>-12.930000000000177</v>
      </c>
      <c r="N760" s="2">
        <f t="shared" si="188"/>
        <v>737.29874872902951</v>
      </c>
      <c r="O760" s="2">
        <f>IF(ISERROR(VLOOKUP(C760/12,#REF!,1,FALSE)),0,1)*SUM(N749:N760)*$C$66</f>
        <v>0</v>
      </c>
      <c r="P760" s="2">
        <f t="shared" si="189"/>
        <v>0</v>
      </c>
      <c r="Q760" s="2">
        <f t="shared" si="194"/>
        <v>-76045.262685016423</v>
      </c>
      <c r="R760" s="2">
        <f t="shared" si="190"/>
        <v>280313.57388865773</v>
      </c>
      <c r="S760" s="2">
        <f t="shared" si="195"/>
        <v>250313.57388865773</v>
      </c>
      <c r="T760" s="7">
        <f t="shared" si="191"/>
        <v>1.0822917910758987</v>
      </c>
      <c r="U760" s="7">
        <f t="shared" si="196"/>
        <v>4.185614873521204E-2</v>
      </c>
    </row>
    <row r="761" spans="2:21" x14ac:dyDescent="0.3">
      <c r="B761" s="2" t="str">
        <f t="shared" si="185"/>
        <v/>
      </c>
      <c r="C761" s="4">
        <f t="shared" si="197"/>
        <v>655</v>
      </c>
      <c r="D761" s="40">
        <f t="shared" si="192"/>
        <v>54.583333333333336</v>
      </c>
      <c r="E761" s="2">
        <f t="shared" si="193"/>
        <v>-97358.836573674183</v>
      </c>
      <c r="F761" s="2">
        <f t="shared" si="198"/>
        <v>870.05000000000007</v>
      </c>
      <c r="G761" s="2">
        <f t="shared" si="199"/>
        <v>-243.39709143418546</v>
      </c>
      <c r="H761" s="2">
        <f t="shared" si="200"/>
        <v>1113.4470914341855</v>
      </c>
      <c r="I761" s="2">
        <f t="shared" si="186"/>
        <v>-98472.283665108363</v>
      </c>
      <c r="J761" s="2"/>
      <c r="K761" s="2">
        <f>K760*(1+$C$44*IF(ISERROR(VLOOKUP(C761/12,#REF!,1,FALSE)),0,1))</f>
        <v>259000</v>
      </c>
      <c r="L761" s="2">
        <f>L760*(1+$C$44*IF(ISERROR(VLOOKUP(C761/12,#REF!,1,FALSE)),0,1))</f>
        <v>857.11999999999989</v>
      </c>
      <c r="M761" s="2">
        <f t="shared" si="187"/>
        <v>-12.930000000000177</v>
      </c>
      <c r="N761" s="2">
        <f t="shared" si="188"/>
        <v>740.07542476751883</v>
      </c>
      <c r="O761" s="2">
        <f>IF(ISERROR(VLOOKUP(C761/12,#REF!,1,FALSE)),0,1)*SUM(N750:N761)*$C$66</f>
        <v>0</v>
      </c>
      <c r="P761" s="2">
        <f t="shared" si="189"/>
        <v>0</v>
      </c>
      <c r="Q761" s="2">
        <f t="shared" si="194"/>
        <v>-76121.56373725392</v>
      </c>
      <c r="R761" s="2">
        <f t="shared" si="190"/>
        <v>281350.71992785443</v>
      </c>
      <c r="S761" s="2">
        <f t="shared" si="195"/>
        <v>251350.71992785443</v>
      </c>
      <c r="T761" s="7">
        <f t="shared" si="191"/>
        <v>1.0862962159376619</v>
      </c>
      <c r="U761" s="7">
        <f t="shared" si="196"/>
        <v>4.186141938954413E-2</v>
      </c>
    </row>
    <row r="762" spans="2:21" x14ac:dyDescent="0.3">
      <c r="B762" s="2" t="str">
        <f t="shared" si="185"/>
        <v/>
      </c>
      <c r="C762" s="4">
        <f t="shared" si="197"/>
        <v>656</v>
      </c>
      <c r="D762" s="40">
        <f t="shared" si="192"/>
        <v>54.666666666666664</v>
      </c>
      <c r="E762" s="2">
        <f t="shared" si="193"/>
        <v>-98472.283665108363</v>
      </c>
      <c r="F762" s="2">
        <f t="shared" si="198"/>
        <v>870.05000000000007</v>
      </c>
      <c r="G762" s="2">
        <f t="shared" si="199"/>
        <v>-246.18070916277088</v>
      </c>
      <c r="H762" s="2">
        <f t="shared" si="200"/>
        <v>1116.2307091627708</v>
      </c>
      <c r="I762" s="2">
        <f t="shared" si="186"/>
        <v>-99588.514374271137</v>
      </c>
      <c r="J762" s="2"/>
      <c r="K762" s="2">
        <f>K761*(1+$C$44*IF(ISERROR(VLOOKUP(C762/12,#REF!,1,FALSE)),0,1))</f>
        <v>259000</v>
      </c>
      <c r="L762" s="2">
        <f>L761*(1+$C$44*IF(ISERROR(VLOOKUP(C762/12,#REF!,1,FALSE)),0,1))</f>
        <v>857.11999999999989</v>
      </c>
      <c r="M762" s="2">
        <f t="shared" si="187"/>
        <v>-12.930000000000177</v>
      </c>
      <c r="N762" s="2">
        <f t="shared" si="188"/>
        <v>742.85904249610417</v>
      </c>
      <c r="O762" s="2">
        <f>IF(ISERROR(VLOOKUP(C762/12,#REF!,1,FALSE)),0,1)*SUM(N751:N762)*$C$66</f>
        <v>0</v>
      </c>
      <c r="P762" s="2">
        <f t="shared" si="189"/>
        <v>0</v>
      </c>
      <c r="Q762" s="2">
        <f t="shared" si="194"/>
        <v>-76197.928373701623</v>
      </c>
      <c r="R762" s="2">
        <f t="shared" si="190"/>
        <v>282390.58600056951</v>
      </c>
      <c r="S762" s="2">
        <f t="shared" si="195"/>
        <v>252390.58600056951</v>
      </c>
      <c r="T762" s="7">
        <f t="shared" si="191"/>
        <v>1.0903111428593417</v>
      </c>
      <c r="U762" s="7">
        <f t="shared" si="196"/>
        <v>4.186659859127273E-2</v>
      </c>
    </row>
    <row r="763" spans="2:21" x14ac:dyDescent="0.3">
      <c r="B763" s="2" t="str">
        <f t="shared" si="185"/>
        <v/>
      </c>
      <c r="C763" s="4">
        <f t="shared" si="197"/>
        <v>657</v>
      </c>
      <c r="D763" s="40">
        <f t="shared" si="192"/>
        <v>54.75</v>
      </c>
      <c r="E763" s="2">
        <f t="shared" si="193"/>
        <v>-99588.514374271137</v>
      </c>
      <c r="F763" s="2">
        <f t="shared" si="198"/>
        <v>870.05000000000007</v>
      </c>
      <c r="G763" s="2">
        <f t="shared" si="199"/>
        <v>-248.97128593567786</v>
      </c>
      <c r="H763" s="2">
        <f t="shared" si="200"/>
        <v>1119.021285935678</v>
      </c>
      <c r="I763" s="2">
        <f t="shared" si="186"/>
        <v>-100707.53566020682</v>
      </c>
      <c r="J763" s="2"/>
      <c r="K763" s="2">
        <f>K762*(1+$C$44*IF(ISERROR(VLOOKUP(C763/12,#REF!,1,FALSE)),0,1))</f>
        <v>259000</v>
      </c>
      <c r="L763" s="2">
        <f>L762*(1+$C$44*IF(ISERROR(VLOOKUP(C763/12,#REF!,1,FALSE)),0,1))</f>
        <v>857.11999999999989</v>
      </c>
      <c r="M763" s="2">
        <f t="shared" si="187"/>
        <v>-12.930000000000177</v>
      </c>
      <c r="N763" s="2">
        <f t="shared" si="188"/>
        <v>745.64961926901105</v>
      </c>
      <c r="O763" s="2">
        <f>IF(ISERROR(VLOOKUP(C763/12,#REF!,1,FALSE)),0,1)*SUM(N752:N763)*$C$66</f>
        <v>0</v>
      </c>
      <c r="P763" s="2">
        <f t="shared" si="189"/>
        <v>0</v>
      </c>
      <c r="Q763" s="2">
        <f t="shared" si="194"/>
        <v>-76274.356647346358</v>
      </c>
      <c r="R763" s="2">
        <f t="shared" si="190"/>
        <v>283433.17901286046</v>
      </c>
      <c r="S763" s="2">
        <f t="shared" si="195"/>
        <v>253433.17901286046</v>
      </c>
      <c r="T763" s="7">
        <f t="shared" si="191"/>
        <v>1.0943365985052527</v>
      </c>
      <c r="U763" s="7">
        <f t="shared" si="196"/>
        <v>4.1871687098964827E-2</v>
      </c>
    </row>
    <row r="764" spans="2:21" x14ac:dyDescent="0.3">
      <c r="B764" s="2" t="str">
        <f t="shared" si="185"/>
        <v/>
      </c>
      <c r="C764" s="4">
        <f t="shared" si="197"/>
        <v>658</v>
      </c>
      <c r="D764" s="40">
        <f t="shared" si="192"/>
        <v>54.833333333333336</v>
      </c>
      <c r="E764" s="2">
        <f t="shared" si="193"/>
        <v>-100707.53566020682</v>
      </c>
      <c r="F764" s="2">
        <f t="shared" si="198"/>
        <v>870.05000000000007</v>
      </c>
      <c r="G764" s="2">
        <f t="shared" si="199"/>
        <v>-251.76883915051704</v>
      </c>
      <c r="H764" s="2">
        <f t="shared" si="200"/>
        <v>1121.8188391505171</v>
      </c>
      <c r="I764" s="2">
        <f t="shared" si="186"/>
        <v>-101829.35449935733</v>
      </c>
      <c r="J764" s="2"/>
      <c r="K764" s="2">
        <f>K763*(1+$C$44*IF(ISERROR(VLOOKUP(C764/12,#REF!,1,FALSE)),0,1))</f>
        <v>259000</v>
      </c>
      <c r="L764" s="2">
        <f>L763*(1+$C$44*IF(ISERROR(VLOOKUP(C764/12,#REF!,1,FALSE)),0,1))</f>
        <v>857.11999999999989</v>
      </c>
      <c r="M764" s="2">
        <f t="shared" si="187"/>
        <v>-12.930000000000177</v>
      </c>
      <c r="N764" s="2">
        <f t="shared" si="188"/>
        <v>748.44717248385041</v>
      </c>
      <c r="O764" s="2">
        <f>IF(ISERROR(VLOOKUP(C764/12,#REF!,1,FALSE)),0,1)*SUM(N753:N764)*$C$66</f>
        <v>0</v>
      </c>
      <c r="P764" s="2">
        <f t="shared" si="189"/>
        <v>0</v>
      </c>
      <c r="Q764" s="2">
        <f t="shared" si="194"/>
        <v>-76350.848611219131</v>
      </c>
      <c r="R764" s="2">
        <f t="shared" si="190"/>
        <v>284478.5058881382</v>
      </c>
      <c r="S764" s="2">
        <f t="shared" si="195"/>
        <v>254478.5058881382</v>
      </c>
      <c r="T764" s="7">
        <f t="shared" si="191"/>
        <v>1.0983726096067112</v>
      </c>
      <c r="U764" s="7">
        <f t="shared" si="196"/>
        <v>4.1876685664459012E-2</v>
      </c>
    </row>
    <row r="765" spans="2:21" x14ac:dyDescent="0.3">
      <c r="B765" s="2" t="str">
        <f t="shared" si="185"/>
        <v/>
      </c>
      <c r="C765" s="4">
        <f t="shared" si="197"/>
        <v>659</v>
      </c>
      <c r="D765" s="40">
        <f t="shared" si="192"/>
        <v>54.916666666666664</v>
      </c>
      <c r="E765" s="2">
        <f t="shared" si="193"/>
        <v>-101829.35449935733</v>
      </c>
      <c r="F765" s="2">
        <f t="shared" si="198"/>
        <v>870.05000000000007</v>
      </c>
      <c r="G765" s="2">
        <f t="shared" si="199"/>
        <v>-254.57338624839329</v>
      </c>
      <c r="H765" s="2">
        <f t="shared" si="200"/>
        <v>1124.6233862483934</v>
      </c>
      <c r="I765" s="2">
        <f t="shared" si="186"/>
        <v>-102953.97788560572</v>
      </c>
      <c r="J765" s="2"/>
      <c r="K765" s="2">
        <f>K764*(1+$C$44*IF(ISERROR(VLOOKUP(C765/12,#REF!,1,FALSE)),0,1))</f>
        <v>259000</v>
      </c>
      <c r="L765" s="2">
        <f>L764*(1+$C$44*IF(ISERROR(VLOOKUP(C765/12,#REF!,1,FALSE)),0,1))</f>
        <v>857.11999999999989</v>
      </c>
      <c r="M765" s="2">
        <f t="shared" si="187"/>
        <v>-12.930000000000177</v>
      </c>
      <c r="N765" s="2">
        <f t="shared" si="188"/>
        <v>751.25171958172655</v>
      </c>
      <c r="O765" s="2">
        <f>IF(ISERROR(VLOOKUP(C765/12,#REF!,1,FALSE)),0,1)*SUM(N754:N765)*$C$66</f>
        <v>0</v>
      </c>
      <c r="P765" s="2">
        <f t="shared" si="189"/>
        <v>0</v>
      </c>
      <c r="Q765" s="2">
        <f t="shared" si="194"/>
        <v>-76427.404318395129</v>
      </c>
      <c r="R765" s="2">
        <f t="shared" si="190"/>
        <v>285526.57356721058</v>
      </c>
      <c r="S765" s="2">
        <f t="shared" si="195"/>
        <v>255526.57356721058</v>
      </c>
      <c r="T765" s="7">
        <f t="shared" si="191"/>
        <v>1.1024192029622031</v>
      </c>
      <c r="U765" s="7">
        <f t="shared" si="196"/>
        <v>4.1881595032933649E-2</v>
      </c>
    </row>
    <row r="766" spans="2:21" x14ac:dyDescent="0.3">
      <c r="B766" s="2" t="str">
        <f t="shared" si="185"/>
        <v/>
      </c>
      <c r="C766" s="4">
        <f t="shared" si="197"/>
        <v>660</v>
      </c>
      <c r="D766" s="40">
        <f t="shared" si="192"/>
        <v>55</v>
      </c>
      <c r="E766" s="2">
        <f t="shared" si="193"/>
        <v>-102953.97788560572</v>
      </c>
      <c r="F766" s="2">
        <f t="shared" si="198"/>
        <v>870.05000000000007</v>
      </c>
      <c r="G766" s="2">
        <f t="shared" si="199"/>
        <v>-257.3849447140143</v>
      </c>
      <c r="H766" s="2">
        <f t="shared" si="200"/>
        <v>1127.4349447140144</v>
      </c>
      <c r="I766" s="2">
        <f t="shared" si="186"/>
        <v>-104081.41283031974</v>
      </c>
      <c r="J766" s="2"/>
      <c r="K766" s="2">
        <f>K765*(1+$C$44*IF(ISERROR(VLOOKUP(C766/12,#REF!,1,FALSE)),0,1))</f>
        <v>259000</v>
      </c>
      <c r="L766" s="2">
        <f>L765*(1+$C$44*IF(ISERROR(VLOOKUP(C766/12,#REF!,1,FALSE)),0,1))</f>
        <v>857.11999999999989</v>
      </c>
      <c r="M766" s="2">
        <f t="shared" si="187"/>
        <v>-12.930000000000177</v>
      </c>
      <c r="N766" s="2">
        <f t="shared" si="188"/>
        <v>754.06327804734747</v>
      </c>
      <c r="O766" s="2">
        <f>IF(ISERROR(VLOOKUP(C766/12,#REF!,1,FALSE)),0,1)*SUM(N755:N766)*$C$66</f>
        <v>0</v>
      </c>
      <c r="P766" s="2">
        <f t="shared" si="189"/>
        <v>0</v>
      </c>
      <c r="Q766" s="2">
        <f t="shared" si="194"/>
        <v>-76504.023821993775</v>
      </c>
      <c r="R766" s="2">
        <f t="shared" si="190"/>
        <v>286577.38900832593</v>
      </c>
      <c r="S766" s="2">
        <f t="shared" si="195"/>
        <v>256577.38900832593</v>
      </c>
      <c r="T766" s="7">
        <f t="shared" si="191"/>
        <v>1.1064764054375518</v>
      </c>
      <c r="U766" s="7">
        <f t="shared" si="196"/>
        <v>4.1886415942973709E-2</v>
      </c>
    </row>
    <row r="767" spans="2:21" x14ac:dyDescent="0.3">
      <c r="B767" s="2" t="str">
        <f t="shared" si="185"/>
        <v/>
      </c>
      <c r="C767" s="4">
        <f t="shared" si="197"/>
        <v>661</v>
      </c>
      <c r="D767" s="40">
        <f t="shared" si="192"/>
        <v>55.083333333333336</v>
      </c>
      <c r="E767" s="2">
        <f t="shared" si="193"/>
        <v>-104081.41283031974</v>
      </c>
      <c r="F767" s="2">
        <f t="shared" si="198"/>
        <v>870.05000000000007</v>
      </c>
      <c r="G767" s="2">
        <f t="shared" si="199"/>
        <v>-260.20353207579933</v>
      </c>
      <c r="H767" s="2">
        <f t="shared" si="200"/>
        <v>1130.2535320757993</v>
      </c>
      <c r="I767" s="2">
        <f t="shared" si="186"/>
        <v>-105211.66636239554</v>
      </c>
      <c r="J767" s="2"/>
      <c r="K767" s="2">
        <f>K766*(1+$C$44*IF(ISERROR(VLOOKUP(C767/12,#REF!,1,FALSE)),0,1))</f>
        <v>259000</v>
      </c>
      <c r="L767" s="2">
        <f>L766*(1+$C$44*IF(ISERROR(VLOOKUP(C767/12,#REF!,1,FALSE)),0,1))</f>
        <v>857.11999999999989</v>
      </c>
      <c r="M767" s="2">
        <f t="shared" si="187"/>
        <v>-12.930000000000177</v>
      </c>
      <c r="N767" s="2">
        <f t="shared" si="188"/>
        <v>756.88186540913262</v>
      </c>
      <c r="O767" s="2">
        <f>IF(ISERROR(VLOOKUP(C767/12,#REF!,1,FALSE)),0,1)*SUM(N756:N767)*$C$66</f>
        <v>0</v>
      </c>
      <c r="P767" s="2">
        <f t="shared" si="189"/>
        <v>0</v>
      </c>
      <c r="Q767" s="2">
        <f t="shared" si="194"/>
        <v>-76580.707175178759</v>
      </c>
      <c r="R767" s="2">
        <f t="shared" si="190"/>
        <v>287630.95918721682</v>
      </c>
      <c r="S767" s="2">
        <f t="shared" si="195"/>
        <v>257630.95918721682</v>
      </c>
      <c r="T767" s="7">
        <f t="shared" si="191"/>
        <v>1.1105442439660882</v>
      </c>
      <c r="U767" s="7">
        <f t="shared" si="196"/>
        <v>4.1891149126638938E-2</v>
      </c>
    </row>
    <row r="768" spans="2:21" x14ac:dyDescent="0.3">
      <c r="B768" s="2" t="str">
        <f t="shared" si="185"/>
        <v/>
      </c>
      <c r="C768" s="4">
        <f t="shared" si="197"/>
        <v>662</v>
      </c>
      <c r="D768" s="40">
        <f t="shared" si="192"/>
        <v>55.166666666666664</v>
      </c>
      <c r="E768" s="2">
        <f t="shared" si="193"/>
        <v>-105211.66636239554</v>
      </c>
      <c r="F768" s="2">
        <f t="shared" si="198"/>
        <v>870.05000000000007</v>
      </c>
      <c r="G768" s="2">
        <f t="shared" si="199"/>
        <v>-263.0291659059888</v>
      </c>
      <c r="H768" s="2">
        <f t="shared" si="200"/>
        <v>1133.0791659059889</v>
      </c>
      <c r="I768" s="2">
        <f t="shared" si="186"/>
        <v>-106344.74552830153</v>
      </c>
      <c r="J768" s="2"/>
      <c r="K768" s="2">
        <f>K767*(1+$C$44*IF(ISERROR(VLOOKUP(C768/12,#REF!,1,FALSE)),0,1))</f>
        <v>259000</v>
      </c>
      <c r="L768" s="2">
        <f>L767*(1+$C$44*IF(ISERROR(VLOOKUP(C768/12,#REF!,1,FALSE)),0,1))</f>
        <v>857.11999999999989</v>
      </c>
      <c r="M768" s="2">
        <f t="shared" si="187"/>
        <v>-12.930000000000177</v>
      </c>
      <c r="N768" s="2">
        <f t="shared" si="188"/>
        <v>759.70749923932203</v>
      </c>
      <c r="O768" s="2">
        <f>IF(ISERROR(VLOOKUP(C768/12,#REF!,1,FALSE)),0,1)*SUM(N757:N768)*$C$66</f>
        <v>0</v>
      </c>
      <c r="P768" s="2">
        <f t="shared" si="189"/>
        <v>0</v>
      </c>
      <c r="Q768" s="2">
        <f t="shared" si="194"/>
        <v>-76657.454431158054</v>
      </c>
      <c r="R768" s="2">
        <f t="shared" si="190"/>
        <v>288687.29109714349</v>
      </c>
      <c r="S768" s="2">
        <f t="shared" si="195"/>
        <v>258687.29109714349</v>
      </c>
      <c r="T768" s="7">
        <f t="shared" si="191"/>
        <v>1.1146227455488165</v>
      </c>
      <c r="U768" s="7">
        <f t="shared" si="196"/>
        <v>4.189579530952825E-2</v>
      </c>
    </row>
    <row r="769" spans="2:21" x14ac:dyDescent="0.3">
      <c r="B769" s="2" t="str">
        <f t="shared" si="185"/>
        <v/>
      </c>
      <c r="C769" s="4">
        <f t="shared" si="197"/>
        <v>663</v>
      </c>
      <c r="D769" s="40">
        <f t="shared" si="192"/>
        <v>55.25</v>
      </c>
      <c r="E769" s="2">
        <f t="shared" si="193"/>
        <v>-106344.74552830153</v>
      </c>
      <c r="F769" s="2">
        <f t="shared" si="198"/>
        <v>870.05000000000007</v>
      </c>
      <c r="G769" s="2">
        <f t="shared" si="199"/>
        <v>-265.8618638207538</v>
      </c>
      <c r="H769" s="2">
        <f t="shared" si="200"/>
        <v>1135.9118638207538</v>
      </c>
      <c r="I769" s="2">
        <f t="shared" si="186"/>
        <v>-107480.65739212229</v>
      </c>
      <c r="J769" s="2"/>
      <c r="K769" s="2">
        <f>K768*(1+$C$44*IF(ISERROR(VLOOKUP(C769/12,#REF!,1,FALSE)),0,1))</f>
        <v>259000</v>
      </c>
      <c r="L769" s="2">
        <f>L768*(1+$C$44*IF(ISERROR(VLOOKUP(C769/12,#REF!,1,FALSE)),0,1))</f>
        <v>857.11999999999989</v>
      </c>
      <c r="M769" s="2">
        <f t="shared" si="187"/>
        <v>-12.930000000000177</v>
      </c>
      <c r="N769" s="2">
        <f t="shared" si="188"/>
        <v>762.54019715408708</v>
      </c>
      <c r="O769" s="2">
        <f>IF(ISERROR(VLOOKUP(C769/12,#REF!,1,FALSE)),0,1)*SUM(N758:N769)*$C$66</f>
        <v>0</v>
      </c>
      <c r="P769" s="2">
        <f t="shared" si="189"/>
        <v>0</v>
      </c>
      <c r="Q769" s="2">
        <f t="shared" si="194"/>
        <v>-76734.265643184001</v>
      </c>
      <c r="R769" s="2">
        <f t="shared" si="190"/>
        <v>289746.39174893824</v>
      </c>
      <c r="S769" s="2">
        <f t="shared" si="195"/>
        <v>259746.39174893824</v>
      </c>
      <c r="T769" s="7">
        <f t="shared" si="191"/>
        <v>1.1187119372545877</v>
      </c>
      <c r="U769" s="7">
        <f t="shared" si="196"/>
        <v>4.1900355210845674E-2</v>
      </c>
    </row>
    <row r="770" spans="2:21" x14ac:dyDescent="0.3">
      <c r="B770" s="2" t="str">
        <f t="shared" si="185"/>
        <v/>
      </c>
      <c r="C770" s="4">
        <f t="shared" si="197"/>
        <v>664</v>
      </c>
      <c r="D770" s="40">
        <f t="shared" si="192"/>
        <v>55.333333333333336</v>
      </c>
      <c r="E770" s="2">
        <f t="shared" si="193"/>
        <v>-107480.65739212229</v>
      </c>
      <c r="F770" s="2">
        <f t="shared" si="198"/>
        <v>870.05000000000007</v>
      </c>
      <c r="G770" s="2">
        <f t="shared" si="199"/>
        <v>-268.70164348030568</v>
      </c>
      <c r="H770" s="2">
        <f t="shared" si="200"/>
        <v>1138.7516434803058</v>
      </c>
      <c r="I770" s="2">
        <f t="shared" si="186"/>
        <v>-108619.4090356026</v>
      </c>
      <c r="J770" s="2"/>
      <c r="K770" s="2">
        <f>K769*(1+$C$44*IF(ISERROR(VLOOKUP(C770/12,#REF!,1,FALSE)),0,1))</f>
        <v>259000</v>
      </c>
      <c r="L770" s="2">
        <f>L769*(1+$C$44*IF(ISERROR(VLOOKUP(C770/12,#REF!,1,FALSE)),0,1))</f>
        <v>857.11999999999989</v>
      </c>
      <c r="M770" s="2">
        <f t="shared" si="187"/>
        <v>-12.930000000000177</v>
      </c>
      <c r="N770" s="2">
        <f t="shared" si="188"/>
        <v>765.3799768136389</v>
      </c>
      <c r="O770" s="2">
        <f>IF(ISERROR(VLOOKUP(C770/12,#REF!,1,FALSE)),0,1)*SUM(N759:N770)*$C$66</f>
        <v>0</v>
      </c>
      <c r="P770" s="2">
        <f t="shared" si="189"/>
        <v>0</v>
      </c>
      <c r="Q770" s="2">
        <f t="shared" si="194"/>
        <v>-76811.140864553308</v>
      </c>
      <c r="R770" s="2">
        <f t="shared" si="190"/>
        <v>290808.26817104931</v>
      </c>
      <c r="S770" s="2">
        <f t="shared" si="195"/>
        <v>260808.26817104931</v>
      </c>
      <c r="T770" s="7">
        <f t="shared" si="191"/>
        <v>1.1228118462202676</v>
      </c>
      <c r="U770" s="7">
        <f t="shared" si="196"/>
        <v>4.1904829543465194E-2</v>
      </c>
    </row>
    <row r="771" spans="2:21" x14ac:dyDescent="0.3">
      <c r="B771" s="2" t="str">
        <f t="shared" si="185"/>
        <v/>
      </c>
      <c r="C771" s="4">
        <f t="shared" si="197"/>
        <v>665</v>
      </c>
      <c r="D771" s="40">
        <f t="shared" si="192"/>
        <v>55.416666666666664</v>
      </c>
      <c r="E771" s="2">
        <f t="shared" si="193"/>
        <v>-108619.4090356026</v>
      </c>
      <c r="F771" s="2">
        <f t="shared" si="198"/>
        <v>870.05000000000007</v>
      </c>
      <c r="G771" s="2">
        <f t="shared" si="199"/>
        <v>-271.5485225890065</v>
      </c>
      <c r="H771" s="2">
        <f t="shared" si="200"/>
        <v>1141.5985225890065</v>
      </c>
      <c r="I771" s="2">
        <f t="shared" si="186"/>
        <v>-109761.0075581916</v>
      </c>
      <c r="J771" s="2"/>
      <c r="K771" s="2">
        <f>K770*(1+$C$44*IF(ISERROR(VLOOKUP(C771/12,#REF!,1,FALSE)),0,1))</f>
        <v>259000</v>
      </c>
      <c r="L771" s="2">
        <f>L770*(1+$C$44*IF(ISERROR(VLOOKUP(C771/12,#REF!,1,FALSE)),0,1))</f>
        <v>857.11999999999989</v>
      </c>
      <c r="M771" s="2">
        <f t="shared" si="187"/>
        <v>-12.930000000000177</v>
      </c>
      <c r="N771" s="2">
        <f t="shared" si="188"/>
        <v>768.22685592233984</v>
      </c>
      <c r="O771" s="2">
        <f>IF(ISERROR(VLOOKUP(C771/12,#REF!,1,FALSE)),0,1)*SUM(N760:N771)*$C$66</f>
        <v>0</v>
      </c>
      <c r="P771" s="2">
        <f t="shared" si="189"/>
        <v>0</v>
      </c>
      <c r="Q771" s="2">
        <f t="shared" si="194"/>
        <v>-76888.080148607085</v>
      </c>
      <c r="R771" s="2">
        <f t="shared" si="190"/>
        <v>291872.92740958452</v>
      </c>
      <c r="S771" s="2">
        <f t="shared" si="195"/>
        <v>261872.92740958452</v>
      </c>
      <c r="T771" s="7">
        <f t="shared" si="191"/>
        <v>1.1269224996509055</v>
      </c>
      <c r="U771" s="7">
        <f t="shared" si="196"/>
        <v>4.1909219013993138E-2</v>
      </c>
    </row>
    <row r="772" spans="2:21" x14ac:dyDescent="0.3">
      <c r="B772" s="2" t="str">
        <f t="shared" si="185"/>
        <v/>
      </c>
      <c r="C772" s="4">
        <f t="shared" si="197"/>
        <v>666</v>
      </c>
      <c r="D772" s="40">
        <f t="shared" si="192"/>
        <v>55.5</v>
      </c>
      <c r="E772" s="2">
        <f t="shared" si="193"/>
        <v>-109761.0075581916</v>
      </c>
      <c r="F772" s="2">
        <f t="shared" si="198"/>
        <v>870.05000000000007</v>
      </c>
      <c r="G772" s="2">
        <f t="shared" si="199"/>
        <v>-274.40251889547898</v>
      </c>
      <c r="H772" s="2">
        <f t="shared" si="200"/>
        <v>1144.452518895479</v>
      </c>
      <c r="I772" s="2">
        <f t="shared" si="186"/>
        <v>-110905.46007708707</v>
      </c>
      <c r="J772" s="2"/>
      <c r="K772" s="2">
        <f>K771*(1+$C$44*IF(ISERROR(VLOOKUP(C772/12,#REF!,1,FALSE)),0,1))</f>
        <v>259000</v>
      </c>
      <c r="L772" s="2">
        <f>L771*(1+$C$44*IF(ISERROR(VLOOKUP(C772/12,#REF!,1,FALSE)),0,1))</f>
        <v>857.11999999999989</v>
      </c>
      <c r="M772" s="2">
        <f t="shared" si="187"/>
        <v>-12.930000000000177</v>
      </c>
      <c r="N772" s="2">
        <f t="shared" si="188"/>
        <v>771.08085222881232</v>
      </c>
      <c r="O772" s="2">
        <f>IF(ISERROR(VLOOKUP(C772/12,#REF!,1,FALSE)),0,1)*SUM(N761:N772)*$C$66</f>
        <v>0</v>
      </c>
      <c r="P772" s="2">
        <f t="shared" si="189"/>
        <v>0</v>
      </c>
      <c r="Q772" s="2">
        <f t="shared" si="194"/>
        <v>-76965.083548730909</v>
      </c>
      <c r="R772" s="2">
        <f t="shared" si="190"/>
        <v>292940.37652835617</v>
      </c>
      <c r="S772" s="2">
        <f t="shared" si="195"/>
        <v>262940.37652835617</v>
      </c>
      <c r="T772" s="7">
        <f t="shared" si="191"/>
        <v>1.131043924819908</v>
      </c>
      <c r="U772" s="7">
        <f t="shared" si="196"/>
        <v>4.1913524322832574E-2</v>
      </c>
    </row>
    <row r="773" spans="2:21" x14ac:dyDescent="0.3">
      <c r="B773" s="2" t="str">
        <f t="shared" si="185"/>
        <v/>
      </c>
      <c r="C773" s="4">
        <f t="shared" si="197"/>
        <v>667</v>
      </c>
      <c r="D773" s="40">
        <f t="shared" si="192"/>
        <v>55.583333333333336</v>
      </c>
      <c r="E773" s="2">
        <f t="shared" si="193"/>
        <v>-110905.46007708707</v>
      </c>
      <c r="F773" s="2">
        <f t="shared" si="198"/>
        <v>870.05000000000007</v>
      </c>
      <c r="G773" s="2">
        <f t="shared" si="199"/>
        <v>-277.26365019271765</v>
      </c>
      <c r="H773" s="2">
        <f t="shared" si="200"/>
        <v>1147.3136501927177</v>
      </c>
      <c r="I773" s="2">
        <f t="shared" si="186"/>
        <v>-112052.7737272798</v>
      </c>
      <c r="J773" s="2"/>
      <c r="K773" s="2">
        <f>K772*(1+$C$44*IF(ISERROR(VLOOKUP(C773/12,#REF!,1,FALSE)),0,1))</f>
        <v>259000</v>
      </c>
      <c r="L773" s="2">
        <f>L772*(1+$C$44*IF(ISERROR(VLOOKUP(C773/12,#REF!,1,FALSE)),0,1))</f>
        <v>857.11999999999989</v>
      </c>
      <c r="M773" s="2">
        <f t="shared" si="187"/>
        <v>-12.930000000000177</v>
      </c>
      <c r="N773" s="2">
        <f t="shared" si="188"/>
        <v>773.94198352605099</v>
      </c>
      <c r="O773" s="2">
        <f>IF(ISERROR(VLOOKUP(C773/12,#REF!,1,FALSE)),0,1)*SUM(N762:N773)*$C$66</f>
        <v>0</v>
      </c>
      <c r="P773" s="2">
        <f t="shared" si="189"/>
        <v>0</v>
      </c>
      <c r="Q773" s="2">
        <f t="shared" si="194"/>
        <v>-77042.151118354843</v>
      </c>
      <c r="R773" s="2">
        <f t="shared" si="190"/>
        <v>294010.62260892498</v>
      </c>
      <c r="S773" s="2">
        <f t="shared" si="195"/>
        <v>264010.62260892498</v>
      </c>
      <c r="T773" s="7">
        <f t="shared" si="191"/>
        <v>1.1351761490692085</v>
      </c>
      <c r="U773" s="7">
        <f t="shared" si="196"/>
        <v>4.1917746164244374E-2</v>
      </c>
    </row>
    <row r="774" spans="2:21" x14ac:dyDescent="0.3">
      <c r="B774" s="2" t="str">
        <f t="shared" si="185"/>
        <v/>
      </c>
      <c r="C774" s="4">
        <f t="shared" si="197"/>
        <v>668</v>
      </c>
      <c r="D774" s="40">
        <f t="shared" si="192"/>
        <v>55.666666666666664</v>
      </c>
      <c r="E774" s="2">
        <f t="shared" si="193"/>
        <v>-112052.7737272798</v>
      </c>
      <c r="F774" s="2">
        <f t="shared" si="198"/>
        <v>870.05000000000007</v>
      </c>
      <c r="G774" s="2">
        <f t="shared" si="199"/>
        <v>-280.13193431819951</v>
      </c>
      <c r="H774" s="2">
        <f t="shared" si="200"/>
        <v>1150.1819343181996</v>
      </c>
      <c r="I774" s="2">
        <f t="shared" si="186"/>
        <v>-113202.955661598</v>
      </c>
      <c r="J774" s="2"/>
      <c r="K774" s="2">
        <f>K773*(1+$C$44*IF(ISERROR(VLOOKUP(C774/12,#REF!,1,FALSE)),0,1))</f>
        <v>259000</v>
      </c>
      <c r="L774" s="2">
        <f>L773*(1+$C$44*IF(ISERROR(VLOOKUP(C774/12,#REF!,1,FALSE)),0,1))</f>
        <v>857.11999999999989</v>
      </c>
      <c r="M774" s="2">
        <f t="shared" si="187"/>
        <v>-12.930000000000177</v>
      </c>
      <c r="N774" s="2">
        <f t="shared" si="188"/>
        <v>776.81026765153274</v>
      </c>
      <c r="O774" s="2">
        <f>IF(ISERROR(VLOOKUP(C774/12,#REF!,1,FALSE)),0,1)*SUM(N763:N774)*$C$66</f>
        <v>0</v>
      </c>
      <c r="P774" s="2">
        <f t="shared" si="189"/>
        <v>0</v>
      </c>
      <c r="Q774" s="2">
        <f t="shared" si="194"/>
        <v>-77119.28291095345</v>
      </c>
      <c r="R774" s="2">
        <f t="shared" si="190"/>
        <v>295083.67275064456</v>
      </c>
      <c r="S774" s="2">
        <f t="shared" si="195"/>
        <v>265083.67275064456</v>
      </c>
      <c r="T774" s="7">
        <f t="shared" si="191"/>
        <v>1.1393191998094385</v>
      </c>
      <c r="U774" s="7">
        <f t="shared" si="196"/>
        <v>4.1921885226409383E-2</v>
      </c>
    </row>
    <row r="775" spans="2:21" x14ac:dyDescent="0.3">
      <c r="B775" s="2" t="str">
        <f t="shared" si="185"/>
        <v/>
      </c>
      <c r="C775" s="4">
        <f t="shared" si="197"/>
        <v>669</v>
      </c>
      <c r="D775" s="40">
        <f t="shared" si="192"/>
        <v>55.75</v>
      </c>
      <c r="E775" s="2">
        <f t="shared" si="193"/>
        <v>-113202.955661598</v>
      </c>
      <c r="F775" s="2">
        <f t="shared" si="198"/>
        <v>870.05000000000007</v>
      </c>
      <c r="G775" s="2">
        <f t="shared" si="199"/>
        <v>-283.00738915399501</v>
      </c>
      <c r="H775" s="2">
        <f t="shared" si="200"/>
        <v>1153.057389153995</v>
      </c>
      <c r="I775" s="2">
        <f t="shared" si="186"/>
        <v>-114356.01305075199</v>
      </c>
      <c r="J775" s="2"/>
      <c r="K775" s="2">
        <f>K774*(1+$C$44*IF(ISERROR(VLOOKUP(C775/12,#REF!,1,FALSE)),0,1))</f>
        <v>259000</v>
      </c>
      <c r="L775" s="2">
        <f>L774*(1+$C$44*IF(ISERROR(VLOOKUP(C775/12,#REF!,1,FALSE)),0,1))</f>
        <v>857.11999999999989</v>
      </c>
      <c r="M775" s="2">
        <f t="shared" si="187"/>
        <v>-12.930000000000177</v>
      </c>
      <c r="N775" s="2">
        <f t="shared" si="188"/>
        <v>779.68572248732835</v>
      </c>
      <c r="O775" s="2">
        <f>IF(ISERROR(VLOOKUP(C775/12,#REF!,1,FALSE)),0,1)*SUM(N764:N775)*$C$66</f>
        <v>0</v>
      </c>
      <c r="P775" s="2">
        <f t="shared" si="189"/>
        <v>0</v>
      </c>
      <c r="Q775" s="2">
        <f t="shared" si="194"/>
        <v>-77196.478980045897</v>
      </c>
      <c r="R775" s="2">
        <f t="shared" si="190"/>
        <v>296159.53407070611</v>
      </c>
      <c r="S775" s="2">
        <f t="shared" si="195"/>
        <v>266159.53407070611</v>
      </c>
      <c r="T775" s="7">
        <f t="shared" si="191"/>
        <v>1.1434731045201008</v>
      </c>
      <c r="U775" s="7">
        <f t="shared" si="196"/>
        <v>4.1925942191488819E-2</v>
      </c>
    </row>
    <row r="776" spans="2:21" x14ac:dyDescent="0.3">
      <c r="B776" s="2" t="str">
        <f t="shared" si="185"/>
        <v/>
      </c>
      <c r="C776" s="4">
        <f t="shared" si="197"/>
        <v>670</v>
      </c>
      <c r="D776" s="40">
        <f t="shared" si="192"/>
        <v>55.833333333333336</v>
      </c>
      <c r="E776" s="2">
        <f t="shared" si="193"/>
        <v>-114356.01305075199</v>
      </c>
      <c r="F776" s="2">
        <f t="shared" si="198"/>
        <v>870.05000000000007</v>
      </c>
      <c r="G776" s="2">
        <f t="shared" si="199"/>
        <v>-285.89003262687999</v>
      </c>
      <c r="H776" s="2">
        <f t="shared" si="200"/>
        <v>1155.9400326268801</v>
      </c>
      <c r="I776" s="2">
        <f t="shared" si="186"/>
        <v>-115511.95308337887</v>
      </c>
      <c r="J776" s="2"/>
      <c r="K776" s="2">
        <f>K775*(1+$C$44*IF(ISERROR(VLOOKUP(C776/12,#REF!,1,FALSE)),0,1))</f>
        <v>259000</v>
      </c>
      <c r="L776" s="2">
        <f>L775*(1+$C$44*IF(ISERROR(VLOOKUP(C776/12,#REF!,1,FALSE)),0,1))</f>
        <v>857.11999999999989</v>
      </c>
      <c r="M776" s="2">
        <f t="shared" si="187"/>
        <v>-12.930000000000177</v>
      </c>
      <c r="N776" s="2">
        <f t="shared" si="188"/>
        <v>782.56836596021321</v>
      </c>
      <c r="O776" s="2">
        <f>IF(ISERROR(VLOOKUP(C776/12,#REF!,1,FALSE)),0,1)*SUM(N765:N776)*$C$66</f>
        <v>0</v>
      </c>
      <c r="P776" s="2">
        <f t="shared" si="189"/>
        <v>0</v>
      </c>
      <c r="Q776" s="2">
        <f t="shared" si="194"/>
        <v>-77273.739379195918</v>
      </c>
      <c r="R776" s="2">
        <f t="shared" si="190"/>
        <v>297238.213704183</v>
      </c>
      <c r="S776" s="2">
        <f t="shared" si="195"/>
        <v>267238.213704183</v>
      </c>
      <c r="T776" s="7">
        <f t="shared" si="191"/>
        <v>1.1476378907497413</v>
      </c>
      <c r="U776" s="7">
        <f t="shared" si="196"/>
        <v>4.1929917735684885E-2</v>
      </c>
    </row>
    <row r="777" spans="2:21" x14ac:dyDescent="0.3">
      <c r="B777" s="2" t="str">
        <f t="shared" si="185"/>
        <v/>
      </c>
      <c r="C777" s="4">
        <f t="shared" si="197"/>
        <v>671</v>
      </c>
      <c r="D777" s="40">
        <f t="shared" si="192"/>
        <v>55.916666666666664</v>
      </c>
      <c r="E777" s="2">
        <f t="shared" si="193"/>
        <v>-115511.95308337887</v>
      </c>
      <c r="F777" s="2">
        <f t="shared" si="198"/>
        <v>870.05000000000007</v>
      </c>
      <c r="G777" s="2">
        <f t="shared" si="199"/>
        <v>-288.77988270844719</v>
      </c>
      <c r="H777" s="2">
        <f t="shared" si="200"/>
        <v>1158.8298827084473</v>
      </c>
      <c r="I777" s="2">
        <f t="shared" si="186"/>
        <v>-116670.78296608732</v>
      </c>
      <c r="J777" s="2"/>
      <c r="K777" s="2">
        <f>K776*(1+$C$44*IF(ISERROR(VLOOKUP(C777/12,#REF!,1,FALSE)),0,1))</f>
        <v>259000</v>
      </c>
      <c r="L777" s="2">
        <f>L776*(1+$C$44*IF(ISERROR(VLOOKUP(C777/12,#REF!,1,FALSE)),0,1))</f>
        <v>857.11999999999989</v>
      </c>
      <c r="M777" s="2">
        <f t="shared" si="187"/>
        <v>-12.930000000000177</v>
      </c>
      <c r="N777" s="2">
        <f t="shared" si="188"/>
        <v>785.45821604178036</v>
      </c>
      <c r="O777" s="2">
        <f>IF(ISERROR(VLOOKUP(C777/12,#REF!,1,FALSE)),0,1)*SUM(N766:N777)*$C$66</f>
        <v>0</v>
      </c>
      <c r="P777" s="2">
        <f t="shared" si="189"/>
        <v>0</v>
      </c>
      <c r="Q777" s="2">
        <f t="shared" si="194"/>
        <v>-77351.064162011899</v>
      </c>
      <c r="R777" s="2">
        <f t="shared" si="190"/>
        <v>298319.71880407544</v>
      </c>
      <c r="S777" s="2">
        <f t="shared" si="195"/>
        <v>268319.71880407544</v>
      </c>
      <c r="T777" s="7">
        <f t="shared" si="191"/>
        <v>1.1518135861161214</v>
      </c>
      <c r="U777" s="7">
        <f t="shared" si="196"/>
        <v>4.1933812529299397E-2</v>
      </c>
    </row>
    <row r="778" spans="2:21" x14ac:dyDescent="0.3">
      <c r="B778" s="2" t="str">
        <f t="shared" si="185"/>
        <v/>
      </c>
      <c r="C778" s="4">
        <f t="shared" si="197"/>
        <v>672</v>
      </c>
      <c r="D778" s="40">
        <f t="shared" si="192"/>
        <v>56</v>
      </c>
      <c r="E778" s="2">
        <f t="shared" si="193"/>
        <v>-116670.78296608732</v>
      </c>
      <c r="F778" s="2">
        <f t="shared" si="198"/>
        <v>870.05000000000007</v>
      </c>
      <c r="G778" s="2">
        <f t="shared" si="199"/>
        <v>-291.67695741521828</v>
      </c>
      <c r="H778" s="2">
        <f t="shared" si="200"/>
        <v>1161.7269574152183</v>
      </c>
      <c r="I778" s="2">
        <f t="shared" si="186"/>
        <v>-117832.50992350254</v>
      </c>
      <c r="J778" s="2"/>
      <c r="K778" s="2">
        <f>K777*(1+$C$44*IF(ISERROR(VLOOKUP(C778/12,#REF!,1,FALSE)),0,1))</f>
        <v>259000</v>
      </c>
      <c r="L778" s="2">
        <f>L777*(1+$C$44*IF(ISERROR(VLOOKUP(C778/12,#REF!,1,FALSE)),0,1))</f>
        <v>857.11999999999989</v>
      </c>
      <c r="M778" s="2">
        <f t="shared" si="187"/>
        <v>-12.930000000000177</v>
      </c>
      <c r="N778" s="2">
        <f t="shared" si="188"/>
        <v>788.35529074855162</v>
      </c>
      <c r="O778" s="2">
        <f>IF(ISERROR(VLOOKUP(C778/12,#REF!,1,FALSE)),0,1)*SUM(N767:N778)*$C$66</f>
        <v>0</v>
      </c>
      <c r="P778" s="2">
        <f t="shared" si="189"/>
        <v>0</v>
      </c>
      <c r="Q778" s="2">
        <f t="shared" si="194"/>
        <v>-77428.453382146894</v>
      </c>
      <c r="R778" s="2">
        <f t="shared" si="190"/>
        <v>299404.05654135568</v>
      </c>
      <c r="S778" s="2">
        <f t="shared" si="195"/>
        <v>269404.05654135568</v>
      </c>
      <c r="T778" s="7">
        <f t="shared" si="191"/>
        <v>1.1560002183063927</v>
      </c>
      <c r="U778" s="7">
        <f t="shared" si="196"/>
        <v>4.1937627236793507E-2</v>
      </c>
    </row>
    <row r="779" spans="2:21" x14ac:dyDescent="0.3">
      <c r="B779" s="2" t="str">
        <f t="shared" si="185"/>
        <v/>
      </c>
      <c r="C779" s="4">
        <f t="shared" si="197"/>
        <v>673</v>
      </c>
      <c r="D779" s="40">
        <f t="shared" si="192"/>
        <v>56.083333333333336</v>
      </c>
      <c r="E779" s="2">
        <f t="shared" si="193"/>
        <v>-117832.50992350254</v>
      </c>
      <c r="F779" s="2">
        <f t="shared" si="198"/>
        <v>870.05000000000007</v>
      </c>
      <c r="G779" s="2">
        <f t="shared" si="199"/>
        <v>-294.58127480875635</v>
      </c>
      <c r="H779" s="2">
        <f t="shared" si="200"/>
        <v>1164.6312748087564</v>
      </c>
      <c r="I779" s="2">
        <f t="shared" si="186"/>
        <v>-118997.14119831129</v>
      </c>
      <c r="J779" s="2"/>
      <c r="K779" s="2">
        <f>K778*(1+$C$44*IF(ISERROR(VLOOKUP(C779/12,#REF!,1,FALSE)),0,1))</f>
        <v>259000</v>
      </c>
      <c r="L779" s="2">
        <f>L778*(1+$C$44*IF(ISERROR(VLOOKUP(C779/12,#REF!,1,FALSE)),0,1))</f>
        <v>857.11999999999989</v>
      </c>
      <c r="M779" s="2">
        <f t="shared" si="187"/>
        <v>-12.930000000000177</v>
      </c>
      <c r="N779" s="2">
        <f t="shared" si="188"/>
        <v>791.25960814208975</v>
      </c>
      <c r="O779" s="2">
        <f>IF(ISERROR(VLOOKUP(C779/12,#REF!,1,FALSE)),0,1)*SUM(N768:N779)*$C$66</f>
        <v>0</v>
      </c>
      <c r="P779" s="2">
        <f t="shared" si="189"/>
        <v>0</v>
      </c>
      <c r="Q779" s="2">
        <f t="shared" si="194"/>
        <v>-77505.907093298665</v>
      </c>
      <c r="R779" s="2">
        <f t="shared" si="190"/>
        <v>300491.23410501261</v>
      </c>
      <c r="S779" s="2">
        <f t="shared" si="195"/>
        <v>270491.23410501261</v>
      </c>
      <c r="T779" s="7">
        <f t="shared" si="191"/>
        <v>1.1601978150772687</v>
      </c>
      <c r="U779" s="7">
        <f t="shared" si="196"/>
        <v>4.1941362516844771E-2</v>
      </c>
    </row>
    <row r="780" spans="2:21" x14ac:dyDescent="0.3">
      <c r="B780" s="2" t="str">
        <f t="shared" si="185"/>
        <v/>
      </c>
      <c r="C780" s="4">
        <f t="shared" si="197"/>
        <v>674</v>
      </c>
      <c r="D780" s="40">
        <f t="shared" si="192"/>
        <v>56.166666666666664</v>
      </c>
      <c r="E780" s="2">
        <f t="shared" si="193"/>
        <v>-118997.14119831129</v>
      </c>
      <c r="F780" s="2">
        <f t="shared" si="198"/>
        <v>870.05000000000007</v>
      </c>
      <c r="G780" s="2">
        <f t="shared" si="199"/>
        <v>-297.49285299577821</v>
      </c>
      <c r="H780" s="2">
        <f t="shared" si="200"/>
        <v>1167.5428529957783</v>
      </c>
      <c r="I780" s="2">
        <f t="shared" si="186"/>
        <v>-120164.68405130706</v>
      </c>
      <c r="J780" s="2"/>
      <c r="K780" s="2">
        <f>K779*(1+$C$44*IF(ISERROR(VLOOKUP(C780/12,#REF!,1,FALSE)),0,1))</f>
        <v>259000</v>
      </c>
      <c r="L780" s="2">
        <f>L779*(1+$C$44*IF(ISERROR(VLOOKUP(C780/12,#REF!,1,FALSE)),0,1))</f>
        <v>857.11999999999989</v>
      </c>
      <c r="M780" s="2">
        <f t="shared" si="187"/>
        <v>-12.930000000000177</v>
      </c>
      <c r="N780" s="2">
        <f t="shared" si="188"/>
        <v>794.17118632911161</v>
      </c>
      <c r="O780" s="2">
        <f>IF(ISERROR(VLOOKUP(C780/12,#REF!,1,FALSE)),0,1)*SUM(N769:N780)*$C$66</f>
        <v>0</v>
      </c>
      <c r="P780" s="2">
        <f t="shared" si="189"/>
        <v>0</v>
      </c>
      <c r="Q780" s="2">
        <f t="shared" si="194"/>
        <v>-77583.425349209734</v>
      </c>
      <c r="R780" s="2">
        <f t="shared" si="190"/>
        <v>301581.25870209734</v>
      </c>
      <c r="S780" s="2">
        <f t="shared" si="195"/>
        <v>271581.25870209734</v>
      </c>
      <c r="T780" s="7">
        <f t="shared" si="191"/>
        <v>1.164406404255202</v>
      </c>
      <c r="U780" s="7">
        <f t="shared" si="196"/>
        <v>4.1945019022405106E-2</v>
      </c>
    </row>
    <row r="781" spans="2:21" x14ac:dyDescent="0.3">
      <c r="B781" s="2" t="str">
        <f t="shared" si="185"/>
        <v/>
      </c>
      <c r="C781" s="4">
        <f t="shared" si="197"/>
        <v>675</v>
      </c>
      <c r="D781" s="40">
        <f t="shared" si="192"/>
        <v>56.25</v>
      </c>
      <c r="E781" s="2">
        <f t="shared" si="193"/>
        <v>-120164.68405130706</v>
      </c>
      <c r="F781" s="2">
        <f t="shared" si="198"/>
        <v>870.05000000000007</v>
      </c>
      <c r="G781" s="2">
        <f t="shared" si="199"/>
        <v>-300.41171012826766</v>
      </c>
      <c r="H781" s="2">
        <f t="shared" si="200"/>
        <v>1170.4617101282677</v>
      </c>
      <c r="I781" s="2">
        <f t="shared" si="186"/>
        <v>-121335.14576143533</v>
      </c>
      <c r="J781" s="2"/>
      <c r="K781" s="2">
        <f>K780*(1+$C$44*IF(ISERROR(VLOOKUP(C781/12,#REF!,1,FALSE)),0,1))</f>
        <v>259000</v>
      </c>
      <c r="L781" s="2">
        <f>L780*(1+$C$44*IF(ISERROR(VLOOKUP(C781/12,#REF!,1,FALSE)),0,1))</f>
        <v>857.11999999999989</v>
      </c>
      <c r="M781" s="2">
        <f t="shared" si="187"/>
        <v>-12.930000000000177</v>
      </c>
      <c r="N781" s="2">
        <f t="shared" si="188"/>
        <v>797.090043461601</v>
      </c>
      <c r="O781" s="2">
        <f>IF(ISERROR(VLOOKUP(C781/12,#REF!,1,FALSE)),0,1)*SUM(N770:N781)*$C$66</f>
        <v>0</v>
      </c>
      <c r="P781" s="2">
        <f t="shared" si="189"/>
        <v>0</v>
      </c>
      <c r="Q781" s="2">
        <f t="shared" si="194"/>
        <v>-77661.008203667399</v>
      </c>
      <c r="R781" s="2">
        <f t="shared" si="190"/>
        <v>302674.13755776791</v>
      </c>
      <c r="S781" s="2">
        <f t="shared" si="195"/>
        <v>272674.13755776791</v>
      </c>
      <c r="T781" s="7">
        <f t="shared" si="191"/>
        <v>1.1686260137365556</v>
      </c>
      <c r="U781" s="7">
        <f t="shared" si="196"/>
        <v>4.1948597400757404E-2</v>
      </c>
    </row>
    <row r="782" spans="2:21" x14ac:dyDescent="0.3">
      <c r="B782" s="2" t="str">
        <f t="shared" si="185"/>
        <v/>
      </c>
      <c r="C782" s="4">
        <f t="shared" si="197"/>
        <v>676</v>
      </c>
      <c r="D782" s="40">
        <f t="shared" si="192"/>
        <v>56.333333333333336</v>
      </c>
      <c r="E782" s="2">
        <f t="shared" si="193"/>
        <v>-121335.14576143533</v>
      </c>
      <c r="F782" s="2">
        <f t="shared" si="198"/>
        <v>870.05000000000007</v>
      </c>
      <c r="G782" s="2">
        <f t="shared" si="199"/>
        <v>-303.3378644035883</v>
      </c>
      <c r="H782" s="2">
        <f t="shared" si="200"/>
        <v>1173.3878644035883</v>
      </c>
      <c r="I782" s="2">
        <f t="shared" si="186"/>
        <v>-122508.53362583891</v>
      </c>
      <c r="J782" s="2"/>
      <c r="K782" s="2">
        <f>K781*(1+$C$44*IF(ISERROR(VLOOKUP(C782/12,#REF!,1,FALSE)),0,1))</f>
        <v>259000</v>
      </c>
      <c r="L782" s="2">
        <f>L781*(1+$C$44*IF(ISERROR(VLOOKUP(C782/12,#REF!,1,FALSE)),0,1))</f>
        <v>857.11999999999989</v>
      </c>
      <c r="M782" s="2">
        <f t="shared" si="187"/>
        <v>-12.930000000000177</v>
      </c>
      <c r="N782" s="2">
        <f t="shared" si="188"/>
        <v>800.01619773692164</v>
      </c>
      <c r="O782" s="2">
        <f>IF(ISERROR(VLOOKUP(C782/12,#REF!,1,FALSE)),0,1)*SUM(N771:N782)*$C$66</f>
        <v>0</v>
      </c>
      <c r="P782" s="2">
        <f t="shared" si="189"/>
        <v>0</v>
      </c>
      <c r="Q782" s="2">
        <f t="shared" si="194"/>
        <v>-77738.655710503779</v>
      </c>
      <c r="R782" s="2">
        <f t="shared" si="190"/>
        <v>303769.87791533512</v>
      </c>
      <c r="S782" s="2">
        <f t="shared" si="195"/>
        <v>273769.87791533512</v>
      </c>
      <c r="T782" s="7">
        <f t="shared" si="191"/>
        <v>1.1728566714877804</v>
      </c>
      <c r="U782" s="7">
        <f t="shared" si="196"/>
        <v>4.1952098293571716E-2</v>
      </c>
    </row>
    <row r="783" spans="2:21" x14ac:dyDescent="0.3">
      <c r="B783" s="2" t="str">
        <f t="shared" si="185"/>
        <v/>
      </c>
      <c r="C783" s="4">
        <f t="shared" si="197"/>
        <v>677</v>
      </c>
      <c r="D783" s="40">
        <f t="shared" si="192"/>
        <v>56.416666666666664</v>
      </c>
      <c r="E783" s="2">
        <f t="shared" si="193"/>
        <v>-122508.53362583891</v>
      </c>
      <c r="F783" s="2">
        <f t="shared" si="198"/>
        <v>870.05000000000007</v>
      </c>
      <c r="G783" s="2">
        <f t="shared" si="199"/>
        <v>-306.27133406459728</v>
      </c>
      <c r="H783" s="2">
        <f t="shared" si="200"/>
        <v>1176.3213340645973</v>
      </c>
      <c r="I783" s="2">
        <f t="shared" si="186"/>
        <v>-123684.85495990352</v>
      </c>
      <c r="J783" s="2"/>
      <c r="K783" s="2">
        <f>K782*(1+$C$44*IF(ISERROR(VLOOKUP(C783/12,#REF!,1,FALSE)),0,1))</f>
        <v>259000</v>
      </c>
      <c r="L783" s="2">
        <f>L782*(1+$C$44*IF(ISERROR(VLOOKUP(C783/12,#REF!,1,FALSE)),0,1))</f>
        <v>857.11999999999989</v>
      </c>
      <c r="M783" s="2">
        <f t="shared" si="187"/>
        <v>-12.930000000000177</v>
      </c>
      <c r="N783" s="2">
        <f t="shared" si="188"/>
        <v>802.94966739793063</v>
      </c>
      <c r="O783" s="2">
        <f>IF(ISERROR(VLOOKUP(C783/12,#REF!,1,FALSE)),0,1)*SUM(N772:N783)*$C$66</f>
        <v>0</v>
      </c>
      <c r="P783" s="2">
        <f t="shared" si="189"/>
        <v>0</v>
      </c>
      <c r="Q783" s="2">
        <f t="shared" si="194"/>
        <v>-77816.367923595855</v>
      </c>
      <c r="R783" s="2">
        <f t="shared" si="190"/>
        <v>304868.48703630769</v>
      </c>
      <c r="S783" s="2">
        <f t="shared" si="195"/>
        <v>274868.48703630769</v>
      </c>
      <c r="T783" s="7">
        <f t="shared" si="191"/>
        <v>1.1770984055455895</v>
      </c>
      <c r="U783" s="7">
        <f t="shared" si="196"/>
        <v>4.1955522336960538E-2</v>
      </c>
    </row>
    <row r="784" spans="2:21" x14ac:dyDescent="0.3">
      <c r="B784" s="2" t="str">
        <f t="shared" si="185"/>
        <v/>
      </c>
      <c r="C784" s="4">
        <f t="shared" si="197"/>
        <v>678</v>
      </c>
      <c r="D784" s="40">
        <f t="shared" si="192"/>
        <v>56.5</v>
      </c>
      <c r="E784" s="2">
        <f t="shared" si="193"/>
        <v>-123684.85495990352</v>
      </c>
      <c r="F784" s="2">
        <f t="shared" si="198"/>
        <v>870.05000000000007</v>
      </c>
      <c r="G784" s="2">
        <f t="shared" si="199"/>
        <v>-309.21213739975877</v>
      </c>
      <c r="H784" s="2">
        <f t="shared" si="200"/>
        <v>1179.2621373997588</v>
      </c>
      <c r="I784" s="2">
        <f t="shared" si="186"/>
        <v>-124864.11709730327</v>
      </c>
      <c r="J784" s="2"/>
      <c r="K784" s="2">
        <f>K783*(1+$C$44*IF(ISERROR(VLOOKUP(C784/12,#REF!,1,FALSE)),0,1))</f>
        <v>259000</v>
      </c>
      <c r="L784" s="2">
        <f>L783*(1+$C$44*IF(ISERROR(VLOOKUP(C784/12,#REF!,1,FALSE)),0,1))</f>
        <v>857.11999999999989</v>
      </c>
      <c r="M784" s="2">
        <f t="shared" si="187"/>
        <v>-12.930000000000177</v>
      </c>
      <c r="N784" s="2">
        <f t="shared" si="188"/>
        <v>805.89047073309212</v>
      </c>
      <c r="O784" s="2">
        <f>IF(ISERROR(VLOOKUP(C784/12,#REF!,1,FALSE)),0,1)*SUM(N773:N784)*$C$66</f>
        <v>0</v>
      </c>
      <c r="P784" s="2">
        <f t="shared" si="189"/>
        <v>0</v>
      </c>
      <c r="Q784" s="2">
        <f t="shared" si="194"/>
        <v>-77894.144896865502</v>
      </c>
      <c r="R784" s="2">
        <f t="shared" si="190"/>
        <v>305969.9722004378</v>
      </c>
      <c r="S784" s="2">
        <f t="shared" si="195"/>
        <v>275969.9722004378</v>
      </c>
      <c r="T784" s="7">
        <f t="shared" si="191"/>
        <v>1.1813512440171343</v>
      </c>
      <c r="U784" s="7">
        <f t="shared" si="196"/>
        <v>4.1958870161533879E-2</v>
      </c>
    </row>
    <row r="785" spans="2:21" x14ac:dyDescent="0.3">
      <c r="B785" s="2" t="str">
        <f t="shared" si="185"/>
        <v/>
      </c>
      <c r="C785" s="4">
        <f t="shared" si="197"/>
        <v>679</v>
      </c>
      <c r="D785" s="40">
        <f t="shared" si="192"/>
        <v>56.583333333333336</v>
      </c>
      <c r="E785" s="2">
        <f t="shared" si="193"/>
        <v>-124864.11709730327</v>
      </c>
      <c r="F785" s="2">
        <f t="shared" si="198"/>
        <v>870.05000000000007</v>
      </c>
      <c r="G785" s="2">
        <f t="shared" si="199"/>
        <v>-312.16029274325814</v>
      </c>
      <c r="H785" s="2">
        <f t="shared" si="200"/>
        <v>1182.2102927432582</v>
      </c>
      <c r="I785" s="2">
        <f t="shared" si="186"/>
        <v>-126046.32739004653</v>
      </c>
      <c r="J785" s="2"/>
      <c r="K785" s="2">
        <f>K784*(1+$C$44*IF(ISERROR(VLOOKUP(C785/12,#REF!,1,FALSE)),0,1))</f>
        <v>259000</v>
      </c>
      <c r="L785" s="2">
        <f>L784*(1+$C$44*IF(ISERROR(VLOOKUP(C785/12,#REF!,1,FALSE)),0,1))</f>
        <v>857.11999999999989</v>
      </c>
      <c r="M785" s="2">
        <f t="shared" si="187"/>
        <v>-12.930000000000177</v>
      </c>
      <c r="N785" s="2">
        <f t="shared" si="188"/>
        <v>808.83862607659148</v>
      </c>
      <c r="O785" s="2">
        <f>IF(ISERROR(VLOOKUP(C785/12,#REF!,1,FALSE)),0,1)*SUM(N774:N785)*$C$66</f>
        <v>0</v>
      </c>
      <c r="P785" s="2">
        <f t="shared" si="189"/>
        <v>0</v>
      </c>
      <c r="Q785" s="2">
        <f t="shared" si="194"/>
        <v>-77971.986684279545</v>
      </c>
      <c r="R785" s="2">
        <f t="shared" si="190"/>
        <v>307074.34070576698</v>
      </c>
      <c r="S785" s="2">
        <f t="shared" si="195"/>
        <v>277074.34070576698</v>
      </c>
      <c r="T785" s="7">
        <f t="shared" si="191"/>
        <v>1.1856152150801813</v>
      </c>
      <c r="U785" s="7">
        <f t="shared" si="196"/>
        <v>4.1962142392453439E-2</v>
      </c>
    </row>
    <row r="786" spans="2:21" x14ac:dyDescent="0.3">
      <c r="B786" s="2" t="str">
        <f t="shared" si="185"/>
        <v/>
      </c>
      <c r="C786" s="4">
        <f t="shared" si="197"/>
        <v>680</v>
      </c>
      <c r="D786" s="40">
        <f t="shared" si="192"/>
        <v>56.666666666666664</v>
      </c>
      <c r="E786" s="2">
        <f t="shared" si="193"/>
        <v>-126046.32739004653</v>
      </c>
      <c r="F786" s="2">
        <f t="shared" si="198"/>
        <v>870.05000000000007</v>
      </c>
      <c r="G786" s="2">
        <f t="shared" si="199"/>
        <v>-315.11581847511633</v>
      </c>
      <c r="H786" s="2">
        <f t="shared" si="200"/>
        <v>1185.1658184751163</v>
      </c>
      <c r="I786" s="2">
        <f t="shared" si="186"/>
        <v>-127231.49320852164</v>
      </c>
      <c r="J786" s="2"/>
      <c r="K786" s="2">
        <f>K785*(1+$C$44*IF(ISERROR(VLOOKUP(C786/12,#REF!,1,FALSE)),0,1))</f>
        <v>259000</v>
      </c>
      <c r="L786" s="2">
        <f>L785*(1+$C$44*IF(ISERROR(VLOOKUP(C786/12,#REF!,1,FALSE)),0,1))</f>
        <v>857.11999999999989</v>
      </c>
      <c r="M786" s="2">
        <f t="shared" si="187"/>
        <v>-12.930000000000177</v>
      </c>
      <c r="N786" s="2">
        <f t="shared" si="188"/>
        <v>811.79415180844967</v>
      </c>
      <c r="O786" s="2">
        <f>IF(ISERROR(VLOOKUP(C786/12,#REF!,1,FALSE)),0,1)*SUM(N775:N786)*$C$66</f>
        <v>0</v>
      </c>
      <c r="P786" s="2">
        <f t="shared" si="189"/>
        <v>0</v>
      </c>
      <c r="Q786" s="2">
        <f t="shared" si="194"/>
        <v>-78049.893339849761</v>
      </c>
      <c r="R786" s="2">
        <f t="shared" si="190"/>
        <v>308181.59986867185</v>
      </c>
      <c r="S786" s="2">
        <f t="shared" si="195"/>
        <v>278181.59986867185</v>
      </c>
      <c r="T786" s="7">
        <f t="shared" si="191"/>
        <v>1.1898903469832891</v>
      </c>
      <c r="U786" s="7">
        <f t="shared" si="196"/>
        <v>4.19653396494859E-2</v>
      </c>
    </row>
    <row r="787" spans="2:21" x14ac:dyDescent="0.3">
      <c r="B787" s="2" t="str">
        <f t="shared" si="185"/>
        <v/>
      </c>
      <c r="C787" s="4">
        <f t="shared" si="197"/>
        <v>681</v>
      </c>
      <c r="D787" s="40">
        <f t="shared" si="192"/>
        <v>56.75</v>
      </c>
      <c r="E787" s="2">
        <f t="shared" si="193"/>
        <v>-127231.49320852164</v>
      </c>
      <c r="F787" s="2">
        <f t="shared" si="198"/>
        <v>870.05000000000007</v>
      </c>
      <c r="G787" s="2">
        <f t="shared" si="199"/>
        <v>-318.07873302130412</v>
      </c>
      <c r="H787" s="2">
        <f t="shared" si="200"/>
        <v>1188.1287330213042</v>
      </c>
      <c r="I787" s="2">
        <f t="shared" si="186"/>
        <v>-128419.62194154295</v>
      </c>
      <c r="J787" s="2"/>
      <c r="K787" s="2">
        <f>K786*(1+$C$44*IF(ISERROR(VLOOKUP(C787/12,#REF!,1,FALSE)),0,1))</f>
        <v>259000</v>
      </c>
      <c r="L787" s="2">
        <f>L786*(1+$C$44*IF(ISERROR(VLOOKUP(C787/12,#REF!,1,FALSE)),0,1))</f>
        <v>857.11999999999989</v>
      </c>
      <c r="M787" s="2">
        <f t="shared" si="187"/>
        <v>-12.930000000000177</v>
      </c>
      <c r="N787" s="2">
        <f t="shared" si="188"/>
        <v>814.75706635463735</v>
      </c>
      <c r="O787" s="2">
        <f>IF(ISERROR(VLOOKUP(C787/12,#REF!,1,FALSE)),0,1)*SUM(N776:N787)*$C$66</f>
        <v>0</v>
      </c>
      <c r="P787" s="2">
        <f t="shared" si="189"/>
        <v>0</v>
      </c>
      <c r="Q787" s="2">
        <f t="shared" si="194"/>
        <v>-78127.864917632949</v>
      </c>
      <c r="R787" s="2">
        <f t="shared" si="190"/>
        <v>309291.75702391</v>
      </c>
      <c r="S787" s="2">
        <f t="shared" si="195"/>
        <v>279291.75702391</v>
      </c>
      <c r="T787" s="7">
        <f t="shared" si="191"/>
        <v>1.1941766680459847</v>
      </c>
      <c r="U787" s="7">
        <f t="shared" si="196"/>
        <v>4.1968462547056218E-2</v>
      </c>
    </row>
    <row r="788" spans="2:21" x14ac:dyDescent="0.3">
      <c r="B788" s="2" t="str">
        <f t="shared" si="185"/>
        <v/>
      </c>
      <c r="C788" s="4">
        <f t="shared" si="197"/>
        <v>682</v>
      </c>
      <c r="D788" s="40">
        <f t="shared" si="192"/>
        <v>56.833333333333336</v>
      </c>
      <c r="E788" s="2">
        <f t="shared" si="193"/>
        <v>-128419.62194154295</v>
      </c>
      <c r="F788" s="2">
        <f t="shared" si="198"/>
        <v>870.05000000000007</v>
      </c>
      <c r="G788" s="2">
        <f t="shared" si="199"/>
        <v>-321.0490548538574</v>
      </c>
      <c r="H788" s="2">
        <f t="shared" si="200"/>
        <v>1191.0990548538575</v>
      </c>
      <c r="I788" s="2">
        <f t="shared" si="186"/>
        <v>-129610.72099639681</v>
      </c>
      <c r="J788" s="2"/>
      <c r="K788" s="2">
        <f>K787*(1+$C$44*IF(ISERROR(VLOOKUP(C788/12,#REF!,1,FALSE)),0,1))</f>
        <v>259000</v>
      </c>
      <c r="L788" s="2">
        <f>L787*(1+$C$44*IF(ISERROR(VLOOKUP(C788/12,#REF!,1,FALSE)),0,1))</f>
        <v>857.11999999999989</v>
      </c>
      <c r="M788" s="2">
        <f t="shared" si="187"/>
        <v>-12.930000000000177</v>
      </c>
      <c r="N788" s="2">
        <f t="shared" si="188"/>
        <v>817.72738818719063</v>
      </c>
      <c r="O788" s="2">
        <f>IF(ISERROR(VLOOKUP(C788/12,#REF!,1,FALSE)),0,1)*SUM(N777:N788)*$C$66</f>
        <v>0</v>
      </c>
      <c r="P788" s="2">
        <f t="shared" si="189"/>
        <v>0</v>
      </c>
      <c r="Q788" s="2">
        <f t="shared" si="194"/>
        <v>-78205.901471730962</v>
      </c>
      <c r="R788" s="2">
        <f t="shared" si="190"/>
        <v>310404.81952466583</v>
      </c>
      <c r="S788" s="2">
        <f t="shared" si="195"/>
        <v>280404.81952466583</v>
      </c>
      <c r="T788" s="7">
        <f t="shared" si="191"/>
        <v>1.1984742066589413</v>
      </c>
      <c r="U788" s="7">
        <f t="shared" si="196"/>
        <v>4.1971511694300023E-2</v>
      </c>
    </row>
    <row r="789" spans="2:21" x14ac:dyDescent="0.3">
      <c r="B789" s="2" t="str">
        <f t="shared" si="185"/>
        <v/>
      </c>
      <c r="C789" s="4">
        <f t="shared" si="197"/>
        <v>683</v>
      </c>
      <c r="D789" s="40">
        <f t="shared" si="192"/>
        <v>56.916666666666664</v>
      </c>
      <c r="E789" s="2">
        <f t="shared" si="193"/>
        <v>-129610.72099639681</v>
      </c>
      <c r="F789" s="2">
        <f t="shared" si="198"/>
        <v>870.05000000000007</v>
      </c>
      <c r="G789" s="2">
        <f t="shared" si="199"/>
        <v>-324.026802490992</v>
      </c>
      <c r="H789" s="2">
        <f t="shared" si="200"/>
        <v>1194.0768024909921</v>
      </c>
      <c r="I789" s="2">
        <f t="shared" si="186"/>
        <v>-130804.7977988878</v>
      </c>
      <c r="J789" s="2"/>
      <c r="K789" s="2">
        <f>K788*(1+$C$44*IF(ISERROR(VLOOKUP(C789/12,#REF!,1,FALSE)),0,1))</f>
        <v>259000</v>
      </c>
      <c r="L789" s="2">
        <f>L788*(1+$C$44*IF(ISERROR(VLOOKUP(C789/12,#REF!,1,FALSE)),0,1))</f>
        <v>857.11999999999989</v>
      </c>
      <c r="M789" s="2">
        <f t="shared" si="187"/>
        <v>-12.930000000000177</v>
      </c>
      <c r="N789" s="2">
        <f t="shared" si="188"/>
        <v>820.70513582432523</v>
      </c>
      <c r="O789" s="2">
        <f>IF(ISERROR(VLOOKUP(C789/12,#REF!,1,FALSE)),0,1)*SUM(N778:N789)*$C$66</f>
        <v>0</v>
      </c>
      <c r="P789" s="2">
        <f t="shared" si="189"/>
        <v>0</v>
      </c>
      <c r="Q789" s="2">
        <f t="shared" si="194"/>
        <v>-78284.00305629072</v>
      </c>
      <c r="R789" s="2">
        <f t="shared" si="190"/>
        <v>311520.79474259703</v>
      </c>
      <c r="S789" s="2">
        <f t="shared" si="195"/>
        <v>281520.79474259703</v>
      </c>
      <c r="T789" s="7">
        <f t="shared" si="191"/>
        <v>1.2027829912841583</v>
      </c>
      <c r="U789" s="7">
        <f t="shared" si="196"/>
        <v>4.1974487695115359E-2</v>
      </c>
    </row>
    <row r="790" spans="2:21" x14ac:dyDescent="0.3">
      <c r="B790" s="2" t="str">
        <f t="shared" si="185"/>
        <v/>
      </c>
      <c r="C790" s="4">
        <f t="shared" si="197"/>
        <v>684</v>
      </c>
      <c r="D790" s="40">
        <f t="shared" si="192"/>
        <v>57</v>
      </c>
      <c r="E790" s="2">
        <f t="shared" si="193"/>
        <v>-130804.7977988878</v>
      </c>
      <c r="F790" s="2">
        <f t="shared" si="198"/>
        <v>870.05000000000007</v>
      </c>
      <c r="G790" s="2">
        <f t="shared" si="199"/>
        <v>-327.01199449721952</v>
      </c>
      <c r="H790" s="2">
        <f t="shared" si="200"/>
        <v>1197.0619944972195</v>
      </c>
      <c r="I790" s="2">
        <f t="shared" si="186"/>
        <v>-132001.85979338503</v>
      </c>
      <c r="J790" s="2"/>
      <c r="K790" s="2">
        <f>K789*(1+$C$44*IF(ISERROR(VLOOKUP(C790/12,#REF!,1,FALSE)),0,1))</f>
        <v>259000</v>
      </c>
      <c r="L790" s="2">
        <f>L789*(1+$C$44*IF(ISERROR(VLOOKUP(C790/12,#REF!,1,FALSE)),0,1))</f>
        <v>857.11999999999989</v>
      </c>
      <c r="M790" s="2">
        <f t="shared" si="187"/>
        <v>-12.930000000000177</v>
      </c>
      <c r="N790" s="2">
        <f t="shared" si="188"/>
        <v>823.69032783055286</v>
      </c>
      <c r="O790" s="2">
        <f>IF(ISERROR(VLOOKUP(C790/12,#REF!,1,FALSE)),0,1)*SUM(N779:N790)*$C$66</f>
        <v>0</v>
      </c>
      <c r="P790" s="2">
        <f t="shared" si="189"/>
        <v>0</v>
      </c>
      <c r="Q790" s="2">
        <f t="shared" si="194"/>
        <v>-78362.169725504282</v>
      </c>
      <c r="R790" s="2">
        <f t="shared" si="190"/>
        <v>312639.69006788073</v>
      </c>
      <c r="S790" s="2">
        <f t="shared" si="195"/>
        <v>282639.69006788073</v>
      </c>
      <c r="T790" s="7">
        <f t="shared" si="191"/>
        <v>1.2071030504551379</v>
      </c>
      <c r="U790" s="7">
        <f t="shared" si="196"/>
        <v>4.1977391148213972E-2</v>
      </c>
    </row>
    <row r="791" spans="2:21" x14ac:dyDescent="0.3">
      <c r="B791" s="2" t="str">
        <f t="shared" si="185"/>
        <v/>
      </c>
      <c r="C791" s="4">
        <f t="shared" si="197"/>
        <v>685</v>
      </c>
      <c r="D791" s="40">
        <f t="shared" si="192"/>
        <v>57.083333333333336</v>
      </c>
      <c r="E791" s="2">
        <f t="shared" si="193"/>
        <v>-132001.85979338503</v>
      </c>
      <c r="F791" s="2">
        <f t="shared" si="198"/>
        <v>870.05000000000007</v>
      </c>
      <c r="G791" s="2">
        <f t="shared" si="199"/>
        <v>-330.00464948346252</v>
      </c>
      <c r="H791" s="2">
        <f t="shared" si="200"/>
        <v>1200.0546494834625</v>
      </c>
      <c r="I791" s="2">
        <f t="shared" si="186"/>
        <v>-133201.9144428685</v>
      </c>
      <c r="J791" s="2"/>
      <c r="K791" s="2">
        <f>K790*(1+$C$44*IF(ISERROR(VLOOKUP(C791/12,#REF!,1,FALSE)),0,1))</f>
        <v>259000</v>
      </c>
      <c r="L791" s="2">
        <f>L790*(1+$C$44*IF(ISERROR(VLOOKUP(C791/12,#REF!,1,FALSE)),0,1))</f>
        <v>857.11999999999989</v>
      </c>
      <c r="M791" s="2">
        <f t="shared" si="187"/>
        <v>-12.930000000000177</v>
      </c>
      <c r="N791" s="2">
        <f t="shared" si="188"/>
        <v>826.68298281679586</v>
      </c>
      <c r="O791" s="2">
        <f>IF(ISERROR(VLOOKUP(C791/12,#REF!,1,FALSE)),0,1)*SUM(N780:N791)*$C$66</f>
        <v>0</v>
      </c>
      <c r="P791" s="2">
        <f t="shared" si="189"/>
        <v>0</v>
      </c>
      <c r="Q791" s="2">
        <f t="shared" si="194"/>
        <v>-78440.401533608849</v>
      </c>
      <c r="R791" s="2">
        <f t="shared" si="190"/>
        <v>313761.51290925965</v>
      </c>
      <c r="S791" s="2">
        <f t="shared" si="195"/>
        <v>283761.51290925965</v>
      </c>
      <c r="T791" s="7">
        <f t="shared" si="191"/>
        <v>1.2114344127770642</v>
      </c>
      <c r="U791" s="7">
        <f t="shared" si="196"/>
        <v>4.1980222647171717E-2</v>
      </c>
    </row>
    <row r="792" spans="2:21" x14ac:dyDescent="0.3">
      <c r="B792" s="2" t="str">
        <f t="shared" si="185"/>
        <v/>
      </c>
      <c r="C792" s="4">
        <f t="shared" si="197"/>
        <v>686</v>
      </c>
      <c r="D792" s="40">
        <f t="shared" si="192"/>
        <v>57.166666666666664</v>
      </c>
      <c r="E792" s="2">
        <f t="shared" si="193"/>
        <v>-133201.9144428685</v>
      </c>
      <c r="F792" s="2">
        <f t="shared" si="198"/>
        <v>870.05000000000007</v>
      </c>
      <c r="G792" s="2">
        <f t="shared" si="199"/>
        <v>-333.00478610717124</v>
      </c>
      <c r="H792" s="2">
        <f t="shared" si="200"/>
        <v>1203.0547861071714</v>
      </c>
      <c r="I792" s="2">
        <f t="shared" si="186"/>
        <v>-134404.96922897568</v>
      </c>
      <c r="J792" s="2"/>
      <c r="K792" s="2">
        <f>K791*(1+$C$44*IF(ISERROR(VLOOKUP(C792/12,#REF!,1,FALSE)),0,1))</f>
        <v>259000</v>
      </c>
      <c r="L792" s="2">
        <f>L791*(1+$C$44*IF(ISERROR(VLOOKUP(C792/12,#REF!,1,FALSE)),0,1))</f>
        <v>857.11999999999989</v>
      </c>
      <c r="M792" s="2">
        <f t="shared" si="187"/>
        <v>-12.930000000000177</v>
      </c>
      <c r="N792" s="2">
        <f t="shared" si="188"/>
        <v>829.68311944050447</v>
      </c>
      <c r="O792" s="2">
        <f>IF(ISERROR(VLOOKUP(C792/12,#REF!,1,FALSE)),0,1)*SUM(N781:N792)*$C$66</f>
        <v>0</v>
      </c>
      <c r="P792" s="2">
        <f t="shared" si="189"/>
        <v>0</v>
      </c>
      <c r="Q792" s="2">
        <f t="shared" si="194"/>
        <v>-78518.698534886847</v>
      </c>
      <c r="R792" s="2">
        <f t="shared" si="190"/>
        <v>314886.27069408883</v>
      </c>
      <c r="S792" s="2">
        <f t="shared" si="195"/>
        <v>284886.27069408883</v>
      </c>
      <c r="T792" s="7">
        <f t="shared" si="191"/>
        <v>1.2157771069269838</v>
      </c>
      <c r="U792" s="7">
        <f t="shared" si="196"/>
        <v>4.1982982780479405E-2</v>
      </c>
    </row>
    <row r="793" spans="2:21" x14ac:dyDescent="0.3">
      <c r="B793" s="2" t="str">
        <f t="shared" si="185"/>
        <v/>
      </c>
      <c r="C793" s="4">
        <f t="shared" si="197"/>
        <v>687</v>
      </c>
      <c r="D793" s="40">
        <f t="shared" si="192"/>
        <v>57.25</v>
      </c>
      <c r="E793" s="2">
        <f t="shared" si="193"/>
        <v>-134404.96922897568</v>
      </c>
      <c r="F793" s="2">
        <f t="shared" si="198"/>
        <v>870.05000000000007</v>
      </c>
      <c r="G793" s="2">
        <f t="shared" si="199"/>
        <v>-336.01242307243916</v>
      </c>
      <c r="H793" s="2">
        <f t="shared" si="200"/>
        <v>1206.0624230724393</v>
      </c>
      <c r="I793" s="2">
        <f t="shared" si="186"/>
        <v>-135611.03165204811</v>
      </c>
      <c r="J793" s="2"/>
      <c r="K793" s="2">
        <f>K792*(1+$C$44*IF(ISERROR(VLOOKUP(C793/12,#REF!,1,FALSE)),0,1))</f>
        <v>259000</v>
      </c>
      <c r="L793" s="2">
        <f>L792*(1+$C$44*IF(ISERROR(VLOOKUP(C793/12,#REF!,1,FALSE)),0,1))</f>
        <v>857.11999999999989</v>
      </c>
      <c r="M793" s="2">
        <f t="shared" si="187"/>
        <v>-12.930000000000177</v>
      </c>
      <c r="N793" s="2">
        <f t="shared" si="188"/>
        <v>832.69075640577239</v>
      </c>
      <c r="O793" s="2">
        <f>IF(ISERROR(VLOOKUP(C793/12,#REF!,1,FALSE)),0,1)*SUM(N782:N793)*$C$66</f>
        <v>0</v>
      </c>
      <c r="P793" s="2">
        <f t="shared" si="189"/>
        <v>0</v>
      </c>
      <c r="Q793" s="2">
        <f t="shared" si="194"/>
        <v>-78597.060783665904</v>
      </c>
      <c r="R793" s="2">
        <f t="shared" si="190"/>
        <v>316013.9708683822</v>
      </c>
      <c r="S793" s="2">
        <f t="shared" si="195"/>
        <v>286013.9708683822</v>
      </c>
      <c r="T793" s="7">
        <f t="shared" si="191"/>
        <v>1.2201311616539854</v>
      </c>
      <c r="U793" s="7">
        <f t="shared" si="196"/>
        <v>4.198567213159099E-2</v>
      </c>
    </row>
    <row r="794" spans="2:21" x14ac:dyDescent="0.3">
      <c r="B794" s="2" t="str">
        <f t="shared" si="185"/>
        <v/>
      </c>
      <c r="C794" s="4">
        <f t="shared" si="197"/>
        <v>688</v>
      </c>
      <c r="D794" s="40">
        <f t="shared" si="192"/>
        <v>57.333333333333336</v>
      </c>
      <c r="E794" s="2">
        <f t="shared" si="193"/>
        <v>-135611.03165204811</v>
      </c>
      <c r="F794" s="2">
        <f t="shared" si="198"/>
        <v>870.05000000000007</v>
      </c>
      <c r="G794" s="2">
        <f t="shared" si="199"/>
        <v>-339.02757913012027</v>
      </c>
      <c r="H794" s="2">
        <f t="shared" si="200"/>
        <v>1209.0775791301203</v>
      </c>
      <c r="I794" s="2">
        <f t="shared" si="186"/>
        <v>-136820.10923117824</v>
      </c>
      <c r="J794" s="2"/>
      <c r="K794" s="2">
        <f>K793*(1+$C$44*IF(ISERROR(VLOOKUP(C794/12,#REF!,1,FALSE)),0,1))</f>
        <v>259000</v>
      </c>
      <c r="L794" s="2">
        <f>L793*(1+$C$44*IF(ISERROR(VLOOKUP(C794/12,#REF!,1,FALSE)),0,1))</f>
        <v>857.11999999999989</v>
      </c>
      <c r="M794" s="2">
        <f t="shared" si="187"/>
        <v>-12.930000000000177</v>
      </c>
      <c r="N794" s="2">
        <f t="shared" si="188"/>
        <v>835.70591246345361</v>
      </c>
      <c r="O794" s="2">
        <f>IF(ISERROR(VLOOKUP(C794/12,#REF!,1,FALSE)),0,1)*SUM(N783:N794)*$C$66</f>
        <v>0</v>
      </c>
      <c r="P794" s="2">
        <f t="shared" si="189"/>
        <v>0</v>
      </c>
      <c r="Q794" s="2">
        <f t="shared" si="194"/>
        <v>-78675.488334318943</v>
      </c>
      <c r="R794" s="2">
        <f t="shared" si="190"/>
        <v>317144.62089685933</v>
      </c>
      <c r="S794" s="2">
        <f t="shared" si="195"/>
        <v>287144.62089685933</v>
      </c>
      <c r="T794" s="7">
        <f t="shared" si="191"/>
        <v>1.2244966057793796</v>
      </c>
      <c r="U794" s="7">
        <f t="shared" si="196"/>
        <v>4.1988291278974188E-2</v>
      </c>
    </row>
    <row r="795" spans="2:21" x14ac:dyDescent="0.3">
      <c r="B795" s="2" t="str">
        <f t="shared" si="185"/>
        <v/>
      </c>
      <c r="C795" s="4">
        <f t="shared" si="197"/>
        <v>689</v>
      </c>
      <c r="D795" s="40">
        <f t="shared" si="192"/>
        <v>57.416666666666664</v>
      </c>
      <c r="E795" s="2">
        <f t="shared" si="193"/>
        <v>-136820.10923117824</v>
      </c>
      <c r="F795" s="2">
        <f t="shared" si="198"/>
        <v>870.05000000000007</v>
      </c>
      <c r="G795" s="2">
        <f t="shared" si="199"/>
        <v>-342.05027307794558</v>
      </c>
      <c r="H795" s="2">
        <f t="shared" si="200"/>
        <v>1212.1002730779455</v>
      </c>
      <c r="I795" s="2">
        <f t="shared" si="186"/>
        <v>-138032.2095042562</v>
      </c>
      <c r="J795" s="2"/>
      <c r="K795" s="2">
        <f>K794*(1+$C$44*IF(ISERROR(VLOOKUP(C795/12,#REF!,1,FALSE)),0,1))</f>
        <v>259000</v>
      </c>
      <c r="L795" s="2">
        <f>L794*(1+$C$44*IF(ISERROR(VLOOKUP(C795/12,#REF!,1,FALSE)),0,1))</f>
        <v>857.11999999999989</v>
      </c>
      <c r="M795" s="2">
        <f t="shared" si="187"/>
        <v>-12.930000000000177</v>
      </c>
      <c r="N795" s="2">
        <f t="shared" si="188"/>
        <v>838.72860641127886</v>
      </c>
      <c r="O795" s="2">
        <f>IF(ISERROR(VLOOKUP(C795/12,#REF!,1,FALSE)),0,1)*SUM(N784:N795)*$C$66</f>
        <v>0</v>
      </c>
      <c r="P795" s="2">
        <f t="shared" si="189"/>
        <v>0</v>
      </c>
      <c r="Q795" s="2">
        <f t="shared" si="194"/>
        <v>-78753.981241264191</v>
      </c>
      <c r="R795" s="2">
        <f t="shared" si="190"/>
        <v>318278.22826299199</v>
      </c>
      <c r="S795" s="2">
        <f t="shared" si="195"/>
        <v>288278.22826299199</v>
      </c>
      <c r="T795" s="7">
        <f t="shared" si="191"/>
        <v>1.2288734681968803</v>
      </c>
      <c r="U795" s="7">
        <f t="shared" si="196"/>
        <v>4.199084079615778E-2</v>
      </c>
    </row>
    <row r="796" spans="2:21" x14ac:dyDescent="0.3">
      <c r="B796" s="2" t="str">
        <f t="shared" si="185"/>
        <v/>
      </c>
      <c r="C796" s="4">
        <f t="shared" si="197"/>
        <v>690</v>
      </c>
      <c r="D796" s="40">
        <f t="shared" si="192"/>
        <v>57.5</v>
      </c>
      <c r="E796" s="2">
        <f t="shared" si="193"/>
        <v>-138032.2095042562</v>
      </c>
      <c r="F796" s="2">
        <f t="shared" si="198"/>
        <v>870.05000000000007</v>
      </c>
      <c r="G796" s="2">
        <f t="shared" si="199"/>
        <v>-345.08052376064052</v>
      </c>
      <c r="H796" s="2">
        <f t="shared" si="200"/>
        <v>1215.1305237606407</v>
      </c>
      <c r="I796" s="2">
        <f t="shared" si="186"/>
        <v>-139247.34002801683</v>
      </c>
      <c r="J796" s="2"/>
      <c r="K796" s="2">
        <f>K795*(1+$C$44*IF(ISERROR(VLOOKUP(C796/12,#REF!,1,FALSE)),0,1))</f>
        <v>259000</v>
      </c>
      <c r="L796" s="2">
        <f>L795*(1+$C$44*IF(ISERROR(VLOOKUP(C796/12,#REF!,1,FALSE)),0,1))</f>
        <v>857.11999999999989</v>
      </c>
      <c r="M796" s="2">
        <f t="shared" si="187"/>
        <v>-12.930000000000177</v>
      </c>
      <c r="N796" s="2">
        <f t="shared" si="188"/>
        <v>841.7588570939738</v>
      </c>
      <c r="O796" s="2">
        <f>IF(ISERROR(VLOOKUP(C796/12,#REF!,1,FALSE)),0,1)*SUM(N785:N796)*$C$66</f>
        <v>0</v>
      </c>
      <c r="P796" s="2">
        <f t="shared" si="189"/>
        <v>0</v>
      </c>
      <c r="Q796" s="2">
        <f t="shared" si="194"/>
        <v>-78832.539558965233</v>
      </c>
      <c r="R796" s="2">
        <f t="shared" si="190"/>
        <v>319414.80046905158</v>
      </c>
      <c r="S796" s="2">
        <f t="shared" si="195"/>
        <v>289414.80046905158</v>
      </c>
      <c r="T796" s="7">
        <f t="shared" si="191"/>
        <v>1.2332617778727861</v>
      </c>
      <c r="U796" s="7">
        <f t="shared" si="196"/>
        <v>4.1993321251779792E-2</v>
      </c>
    </row>
    <row r="797" spans="2:21" x14ac:dyDescent="0.3">
      <c r="B797" s="2" t="str">
        <f t="shared" si="185"/>
        <v/>
      </c>
      <c r="C797" s="4">
        <f t="shared" si="197"/>
        <v>691</v>
      </c>
      <c r="D797" s="40">
        <f t="shared" si="192"/>
        <v>57.583333333333336</v>
      </c>
      <c r="E797" s="2">
        <f t="shared" si="193"/>
        <v>-139247.34002801683</v>
      </c>
      <c r="F797" s="2">
        <f t="shared" si="198"/>
        <v>870.05000000000007</v>
      </c>
      <c r="G797" s="2">
        <f t="shared" si="199"/>
        <v>-348.11835007004203</v>
      </c>
      <c r="H797" s="2">
        <f t="shared" si="200"/>
        <v>1218.1683500700422</v>
      </c>
      <c r="I797" s="2">
        <f t="shared" si="186"/>
        <v>-140465.50837808687</v>
      </c>
      <c r="J797" s="2"/>
      <c r="K797" s="2">
        <f>K796*(1+$C$44*IF(ISERROR(VLOOKUP(C797/12,#REF!,1,FALSE)),0,1))</f>
        <v>259000</v>
      </c>
      <c r="L797" s="2">
        <f>L796*(1+$C$44*IF(ISERROR(VLOOKUP(C797/12,#REF!,1,FALSE)),0,1))</f>
        <v>857.11999999999989</v>
      </c>
      <c r="M797" s="2">
        <f t="shared" si="187"/>
        <v>-12.930000000000177</v>
      </c>
      <c r="N797" s="2">
        <f t="shared" si="188"/>
        <v>844.79668340337525</v>
      </c>
      <c r="O797" s="2">
        <f>IF(ISERROR(VLOOKUP(C797/12,#REF!,1,FALSE)),0,1)*SUM(N786:N797)*$C$66</f>
        <v>0</v>
      </c>
      <c r="P797" s="2">
        <f t="shared" si="189"/>
        <v>0</v>
      </c>
      <c r="Q797" s="2">
        <f t="shared" si="194"/>
        <v>-78911.163341931024</v>
      </c>
      <c r="R797" s="2">
        <f t="shared" si="190"/>
        <v>320554.34503615589</v>
      </c>
      <c r="S797" s="2">
        <f t="shared" si="195"/>
        <v>290554.34503615589</v>
      </c>
      <c r="T797" s="7">
        <f t="shared" si="191"/>
        <v>1.2376615638461617</v>
      </c>
      <c r="U797" s="7">
        <f t="shared" si="196"/>
        <v>4.1995733209634567E-2</v>
      </c>
    </row>
    <row r="798" spans="2:21" x14ac:dyDescent="0.3">
      <c r="B798" s="2" t="str">
        <f t="shared" si="185"/>
        <v/>
      </c>
      <c r="C798" s="4">
        <f t="shared" si="197"/>
        <v>692</v>
      </c>
      <c r="D798" s="40">
        <f t="shared" si="192"/>
        <v>57.666666666666664</v>
      </c>
      <c r="E798" s="2">
        <f t="shared" si="193"/>
        <v>-140465.50837808687</v>
      </c>
      <c r="F798" s="2">
        <f t="shared" si="198"/>
        <v>870.05000000000007</v>
      </c>
      <c r="G798" s="2">
        <f t="shared" si="199"/>
        <v>-351.16377094521721</v>
      </c>
      <c r="H798" s="2">
        <f t="shared" si="200"/>
        <v>1221.2137709452172</v>
      </c>
      <c r="I798" s="2">
        <f t="shared" si="186"/>
        <v>-141686.72214903208</v>
      </c>
      <c r="J798" s="2"/>
      <c r="K798" s="2">
        <f>K797*(1+$C$44*IF(ISERROR(VLOOKUP(C798/12,#REF!,1,FALSE)),0,1))</f>
        <v>259000</v>
      </c>
      <c r="L798" s="2">
        <f>L797*(1+$C$44*IF(ISERROR(VLOOKUP(C798/12,#REF!,1,FALSE)),0,1))</f>
        <v>857.11999999999989</v>
      </c>
      <c r="M798" s="2">
        <f t="shared" si="187"/>
        <v>-12.930000000000177</v>
      </c>
      <c r="N798" s="2">
        <f t="shared" si="188"/>
        <v>847.84210427855055</v>
      </c>
      <c r="O798" s="2">
        <f>IF(ISERROR(VLOOKUP(C798/12,#REF!,1,FALSE)),0,1)*SUM(N787:N798)*$C$66</f>
        <v>0</v>
      </c>
      <c r="P798" s="2">
        <f t="shared" si="189"/>
        <v>0</v>
      </c>
      <c r="Q798" s="2">
        <f t="shared" si="194"/>
        <v>-78989.852644715953</v>
      </c>
      <c r="R798" s="2">
        <f t="shared" si="190"/>
        <v>321696.86950431613</v>
      </c>
      <c r="S798" s="2">
        <f t="shared" si="195"/>
        <v>291696.86950431613</v>
      </c>
      <c r="T798" s="7">
        <f t="shared" si="191"/>
        <v>1.2420728552290199</v>
      </c>
      <c r="U798" s="7">
        <f t="shared" si="196"/>
        <v>4.1998077228720732E-2</v>
      </c>
    </row>
    <row r="799" spans="2:21" x14ac:dyDescent="0.3">
      <c r="B799" s="2" t="str">
        <f t="shared" si="185"/>
        <v/>
      </c>
      <c r="C799" s="4">
        <f t="shared" si="197"/>
        <v>693</v>
      </c>
      <c r="D799" s="40">
        <f t="shared" si="192"/>
        <v>57.75</v>
      </c>
      <c r="E799" s="2">
        <f t="shared" si="193"/>
        <v>-141686.72214903208</v>
      </c>
      <c r="F799" s="2">
        <f t="shared" si="198"/>
        <v>870.05000000000007</v>
      </c>
      <c r="G799" s="2">
        <f t="shared" si="199"/>
        <v>-354.21680537258021</v>
      </c>
      <c r="H799" s="2">
        <f t="shared" si="200"/>
        <v>1224.2668053725802</v>
      </c>
      <c r="I799" s="2">
        <f t="shared" si="186"/>
        <v>-142910.98895440466</v>
      </c>
      <c r="J799" s="2"/>
      <c r="K799" s="2">
        <f>K798*(1+$C$44*IF(ISERROR(VLOOKUP(C799/12,#REF!,1,FALSE)),0,1))</f>
        <v>259000</v>
      </c>
      <c r="L799" s="2">
        <f>L798*(1+$C$44*IF(ISERROR(VLOOKUP(C799/12,#REF!,1,FALSE)),0,1))</f>
        <v>857.11999999999989</v>
      </c>
      <c r="M799" s="2">
        <f t="shared" si="187"/>
        <v>-12.930000000000177</v>
      </c>
      <c r="N799" s="2">
        <f t="shared" si="188"/>
        <v>850.8951387059135</v>
      </c>
      <c r="O799" s="2">
        <f>IF(ISERROR(VLOOKUP(C799/12,#REF!,1,FALSE)),0,1)*SUM(N788:N799)*$C$66</f>
        <v>0</v>
      </c>
      <c r="P799" s="2">
        <f t="shared" si="189"/>
        <v>0</v>
      </c>
      <c r="Q799" s="2">
        <f t="shared" si="194"/>
        <v>-79068.607521919868</v>
      </c>
      <c r="R799" s="2">
        <f t="shared" si="190"/>
        <v>322842.38143248478</v>
      </c>
      <c r="S799" s="2">
        <f t="shared" si="195"/>
        <v>292842.38143248478</v>
      </c>
      <c r="T799" s="7">
        <f t="shared" si="191"/>
        <v>1.2464956812065049</v>
      </c>
      <c r="U799" s="7">
        <f t="shared" si="196"/>
        <v>4.2000353863285822E-2</v>
      </c>
    </row>
    <row r="800" spans="2:21" x14ac:dyDescent="0.3">
      <c r="B800" s="2" t="str">
        <f t="shared" si="185"/>
        <v/>
      </c>
      <c r="C800" s="4">
        <f t="shared" si="197"/>
        <v>694</v>
      </c>
      <c r="D800" s="40">
        <f t="shared" si="192"/>
        <v>57.833333333333336</v>
      </c>
      <c r="E800" s="2">
        <f t="shared" si="193"/>
        <v>-142910.98895440466</v>
      </c>
      <c r="F800" s="2">
        <f t="shared" si="198"/>
        <v>870.05000000000007</v>
      </c>
      <c r="G800" s="2">
        <f t="shared" si="199"/>
        <v>-357.27747238601165</v>
      </c>
      <c r="H800" s="2">
        <f t="shared" si="200"/>
        <v>1227.3274723860118</v>
      </c>
      <c r="I800" s="2">
        <f t="shared" si="186"/>
        <v>-144138.31642679067</v>
      </c>
      <c r="J800" s="2"/>
      <c r="K800" s="2">
        <f>K799*(1+$C$44*IF(ISERROR(VLOOKUP(C800/12,#REF!,1,FALSE)),0,1))</f>
        <v>259000</v>
      </c>
      <c r="L800" s="2">
        <f>L799*(1+$C$44*IF(ISERROR(VLOOKUP(C800/12,#REF!,1,FALSE)),0,1))</f>
        <v>857.11999999999989</v>
      </c>
      <c r="M800" s="2">
        <f t="shared" si="187"/>
        <v>-12.930000000000177</v>
      </c>
      <c r="N800" s="2">
        <f t="shared" si="188"/>
        <v>853.95580571934488</v>
      </c>
      <c r="O800" s="2">
        <f>IF(ISERROR(VLOOKUP(C800/12,#REF!,1,FALSE)),0,1)*SUM(N789:N800)*$C$66</f>
        <v>0</v>
      </c>
      <c r="P800" s="2">
        <f t="shared" si="189"/>
        <v>0</v>
      </c>
      <c r="Q800" s="2">
        <f t="shared" si="194"/>
        <v>-79147.428028188122</v>
      </c>
      <c r="R800" s="2">
        <f t="shared" si="190"/>
        <v>323990.88839860255</v>
      </c>
      <c r="S800" s="2">
        <f t="shared" si="195"/>
        <v>293990.88839860255</v>
      </c>
      <c r="T800" s="7">
        <f t="shared" si="191"/>
        <v>1.2509300710370754</v>
      </c>
      <c r="U800" s="7">
        <f t="shared" si="196"/>
        <v>4.2002563662874026E-2</v>
      </c>
    </row>
    <row r="801" spans="2:21" x14ac:dyDescent="0.3">
      <c r="B801" s="2" t="str">
        <f t="shared" si="185"/>
        <v/>
      </c>
      <c r="C801" s="4">
        <f t="shared" si="197"/>
        <v>695</v>
      </c>
      <c r="D801" s="40">
        <f t="shared" si="192"/>
        <v>57.916666666666664</v>
      </c>
      <c r="E801" s="2">
        <f t="shared" si="193"/>
        <v>-144138.31642679067</v>
      </c>
      <c r="F801" s="2">
        <f t="shared" si="198"/>
        <v>870.05000000000007</v>
      </c>
      <c r="G801" s="2">
        <f t="shared" si="199"/>
        <v>-360.34579106697669</v>
      </c>
      <c r="H801" s="2">
        <f t="shared" si="200"/>
        <v>1230.3957910669767</v>
      </c>
      <c r="I801" s="2">
        <f t="shared" si="186"/>
        <v>-145368.71221785765</v>
      </c>
      <c r="J801" s="2"/>
      <c r="K801" s="2">
        <f>K800*(1+$C$44*IF(ISERROR(VLOOKUP(C801/12,#REF!,1,FALSE)),0,1))</f>
        <v>259000</v>
      </c>
      <c r="L801" s="2">
        <f>L800*(1+$C$44*IF(ISERROR(VLOOKUP(C801/12,#REF!,1,FALSE)),0,1))</f>
        <v>857.11999999999989</v>
      </c>
      <c r="M801" s="2">
        <f t="shared" si="187"/>
        <v>-12.930000000000177</v>
      </c>
      <c r="N801" s="2">
        <f t="shared" si="188"/>
        <v>857.02412440031003</v>
      </c>
      <c r="O801" s="2">
        <f>IF(ISERROR(VLOOKUP(C801/12,#REF!,1,FALSE)),0,1)*SUM(N790:N801)*$C$66</f>
        <v>0</v>
      </c>
      <c r="P801" s="2">
        <f t="shared" si="189"/>
        <v>0</v>
      </c>
      <c r="Q801" s="2">
        <f t="shared" si="194"/>
        <v>-79226.314218211599</v>
      </c>
      <c r="R801" s="2">
        <f t="shared" si="190"/>
        <v>325142.39799964603</v>
      </c>
      <c r="S801" s="2">
        <f t="shared" si="195"/>
        <v>295142.39799964603</v>
      </c>
      <c r="T801" s="7">
        <f t="shared" si="191"/>
        <v>1.2553760540526873</v>
      </c>
      <c r="U801" s="7">
        <f t="shared" si="196"/>
        <v>4.2004707172369482E-2</v>
      </c>
    </row>
    <row r="802" spans="2:21" x14ac:dyDescent="0.3">
      <c r="B802" s="2" t="str">
        <f t="shared" si="185"/>
        <v/>
      </c>
      <c r="C802" s="4">
        <f t="shared" si="197"/>
        <v>696</v>
      </c>
      <c r="D802" s="40">
        <f t="shared" si="192"/>
        <v>58</v>
      </c>
      <c r="E802" s="2">
        <f t="shared" si="193"/>
        <v>-145368.71221785765</v>
      </c>
      <c r="F802" s="2">
        <f t="shared" si="198"/>
        <v>870.05000000000007</v>
      </c>
      <c r="G802" s="2">
        <f t="shared" si="199"/>
        <v>-363.42178054464415</v>
      </c>
      <c r="H802" s="2">
        <f t="shared" si="200"/>
        <v>1233.4717805446442</v>
      </c>
      <c r="I802" s="2">
        <f t="shared" si="186"/>
        <v>-146602.1839984023</v>
      </c>
      <c r="J802" s="2"/>
      <c r="K802" s="2">
        <f>K801*(1+$C$44*IF(ISERROR(VLOOKUP(C802/12,#REF!,1,FALSE)),0,1))</f>
        <v>259000</v>
      </c>
      <c r="L802" s="2">
        <f>L801*(1+$C$44*IF(ISERROR(VLOOKUP(C802/12,#REF!,1,FALSE)),0,1))</f>
        <v>857.11999999999989</v>
      </c>
      <c r="M802" s="2">
        <f t="shared" si="187"/>
        <v>-12.930000000000177</v>
      </c>
      <c r="N802" s="2">
        <f t="shared" si="188"/>
        <v>860.10011387797749</v>
      </c>
      <c r="O802" s="2">
        <f>IF(ISERROR(VLOOKUP(C802/12,#REF!,1,FALSE)),0,1)*SUM(N791:N802)*$C$66</f>
        <v>0</v>
      </c>
      <c r="P802" s="2">
        <f t="shared" si="189"/>
        <v>0</v>
      </c>
      <c r="Q802" s="2">
        <f t="shared" si="194"/>
        <v>-79305.266146726761</v>
      </c>
      <c r="R802" s="2">
        <f t="shared" si="190"/>
        <v>326296.91785167553</v>
      </c>
      <c r="S802" s="2">
        <f t="shared" si="195"/>
        <v>296296.91785167553</v>
      </c>
      <c r="T802" s="7">
        <f t="shared" si="191"/>
        <v>1.259833659658979</v>
      </c>
      <c r="U802" s="7">
        <f t="shared" si="196"/>
        <v>4.2006784932042684E-2</v>
      </c>
    </row>
    <row r="803" spans="2:21" x14ac:dyDescent="0.3">
      <c r="B803" s="2" t="str">
        <f t="shared" si="185"/>
        <v/>
      </c>
      <c r="C803" s="4">
        <f t="shared" si="197"/>
        <v>697</v>
      </c>
      <c r="D803" s="40">
        <f t="shared" si="192"/>
        <v>58.083333333333336</v>
      </c>
      <c r="E803" s="2">
        <f t="shared" si="193"/>
        <v>-146602.1839984023</v>
      </c>
      <c r="F803" s="2">
        <f t="shared" si="198"/>
        <v>870.05000000000007</v>
      </c>
      <c r="G803" s="2">
        <f t="shared" si="199"/>
        <v>-366.50545999600575</v>
      </c>
      <c r="H803" s="2">
        <f t="shared" si="200"/>
        <v>1236.5554599960058</v>
      </c>
      <c r="I803" s="2">
        <f t="shared" si="186"/>
        <v>-147838.73945839831</v>
      </c>
      <c r="J803" s="2"/>
      <c r="K803" s="2">
        <f>K802*(1+$C$44*IF(ISERROR(VLOOKUP(C803/12,#REF!,1,FALSE)),0,1))</f>
        <v>259000</v>
      </c>
      <c r="L803" s="2">
        <f>L802*(1+$C$44*IF(ISERROR(VLOOKUP(C803/12,#REF!,1,FALSE)),0,1))</f>
        <v>857.11999999999989</v>
      </c>
      <c r="M803" s="2">
        <f t="shared" si="187"/>
        <v>-12.930000000000177</v>
      </c>
      <c r="N803" s="2">
        <f t="shared" si="188"/>
        <v>863.1837933293391</v>
      </c>
      <c r="O803" s="2">
        <f>IF(ISERROR(VLOOKUP(C803/12,#REF!,1,FALSE)),0,1)*SUM(N792:N803)*$C$66</f>
        <v>0</v>
      </c>
      <c r="P803" s="2">
        <f t="shared" si="189"/>
        <v>0</v>
      </c>
      <c r="Q803" s="2">
        <f t="shared" si="194"/>
        <v>-79384.283868515689</v>
      </c>
      <c r="R803" s="2">
        <f t="shared" si="190"/>
        <v>327454.45558988262</v>
      </c>
      <c r="S803" s="2">
        <f t="shared" si="195"/>
        <v>297454.45558988262</v>
      </c>
      <c r="T803" s="7">
        <f t="shared" si="191"/>
        <v>1.2643029173354541</v>
      </c>
      <c r="U803" s="7">
        <f t="shared" si="196"/>
        <v>4.2008797477594229E-2</v>
      </c>
    </row>
    <row r="804" spans="2:21" x14ac:dyDescent="0.3">
      <c r="B804" s="2" t="str">
        <f t="shared" si="185"/>
        <v/>
      </c>
      <c r="C804" s="4">
        <f t="shared" si="197"/>
        <v>698</v>
      </c>
      <c r="D804" s="40">
        <f t="shared" si="192"/>
        <v>58.166666666666664</v>
      </c>
      <c r="E804" s="2">
        <f t="shared" si="193"/>
        <v>-147838.73945839831</v>
      </c>
      <c r="F804" s="2">
        <f t="shared" si="198"/>
        <v>870.05000000000007</v>
      </c>
      <c r="G804" s="2">
        <f t="shared" si="199"/>
        <v>-369.59684864599575</v>
      </c>
      <c r="H804" s="2">
        <f t="shared" si="200"/>
        <v>1239.6468486459958</v>
      </c>
      <c r="I804" s="2">
        <f t="shared" si="186"/>
        <v>-149078.3863070443</v>
      </c>
      <c r="J804" s="2"/>
      <c r="K804" s="2">
        <f>K803*(1+$C$44*IF(ISERROR(VLOOKUP(C804/12,#REF!,1,FALSE)),0,1))</f>
        <v>259000</v>
      </c>
      <c r="L804" s="2">
        <f>L803*(1+$C$44*IF(ISERROR(VLOOKUP(C804/12,#REF!,1,FALSE)),0,1))</f>
        <v>857.11999999999989</v>
      </c>
      <c r="M804" s="2">
        <f t="shared" si="187"/>
        <v>-12.930000000000177</v>
      </c>
      <c r="N804" s="2">
        <f t="shared" si="188"/>
        <v>866.27518197932909</v>
      </c>
      <c r="O804" s="2">
        <f>IF(ISERROR(VLOOKUP(C804/12,#REF!,1,FALSE)),0,1)*SUM(N793:N804)*$C$66</f>
        <v>0</v>
      </c>
      <c r="P804" s="2">
        <f t="shared" si="189"/>
        <v>0</v>
      </c>
      <c r="Q804" s="2">
        <f t="shared" si="194"/>
        <v>-79463.367438406101</v>
      </c>
      <c r="R804" s="2">
        <f t="shared" si="190"/>
        <v>328615.0188686382</v>
      </c>
      <c r="S804" s="2">
        <f t="shared" si="195"/>
        <v>298615.0188686382</v>
      </c>
      <c r="T804" s="7">
        <f t="shared" si="191"/>
        <v>1.2687838566356688</v>
      </c>
      <c r="U804" s="7">
        <f t="shared" si="196"/>
        <v>4.2010745340198108E-2</v>
      </c>
    </row>
    <row r="805" spans="2:21" x14ac:dyDescent="0.3">
      <c r="B805" s="2" t="str">
        <f t="shared" si="185"/>
        <v/>
      </c>
      <c r="C805" s="4">
        <f t="shared" si="197"/>
        <v>699</v>
      </c>
      <c r="D805" s="40">
        <f t="shared" si="192"/>
        <v>58.25</v>
      </c>
      <c r="E805" s="2">
        <f t="shared" si="193"/>
        <v>-149078.3863070443</v>
      </c>
      <c r="F805" s="2">
        <f t="shared" si="198"/>
        <v>870.05000000000007</v>
      </c>
      <c r="G805" s="2">
        <f t="shared" si="199"/>
        <v>-372.69596576761074</v>
      </c>
      <c r="H805" s="2">
        <f t="shared" si="200"/>
        <v>1242.7459657676109</v>
      </c>
      <c r="I805" s="2">
        <f t="shared" si="186"/>
        <v>-150321.13227281193</v>
      </c>
      <c r="J805" s="2"/>
      <c r="K805" s="2">
        <f>K804*(1+$C$44*IF(ISERROR(VLOOKUP(C805/12,#REF!,1,FALSE)),0,1))</f>
        <v>259000</v>
      </c>
      <c r="L805" s="2">
        <f>L804*(1+$C$44*IF(ISERROR(VLOOKUP(C805/12,#REF!,1,FALSE)),0,1))</f>
        <v>857.11999999999989</v>
      </c>
      <c r="M805" s="2">
        <f t="shared" si="187"/>
        <v>-12.930000000000177</v>
      </c>
      <c r="N805" s="2">
        <f t="shared" si="188"/>
        <v>869.37429910094397</v>
      </c>
      <c r="O805" s="2">
        <f>IF(ISERROR(VLOOKUP(C805/12,#REF!,1,FALSE)),0,1)*SUM(N794:N805)*$C$66</f>
        <v>0</v>
      </c>
      <c r="P805" s="2">
        <f t="shared" si="189"/>
        <v>0</v>
      </c>
      <c r="Q805" s="2">
        <f t="shared" si="194"/>
        <v>-79542.516911271421</v>
      </c>
      <c r="R805" s="2">
        <f t="shared" si="190"/>
        <v>329778.61536154046</v>
      </c>
      <c r="S805" s="2">
        <f t="shared" si="195"/>
        <v>299778.61536154046</v>
      </c>
      <c r="T805" s="7">
        <f t="shared" si="191"/>
        <v>1.2732765071874148</v>
      </c>
      <c r="U805" s="7">
        <f t="shared" si="196"/>
        <v>4.2012629046545902E-2</v>
      </c>
    </row>
    <row r="806" spans="2:21" x14ac:dyDescent="0.3">
      <c r="B806" s="2" t="str">
        <f t="shared" si="185"/>
        <v/>
      </c>
      <c r="C806" s="4">
        <f t="shared" si="197"/>
        <v>700</v>
      </c>
      <c r="D806" s="40">
        <f t="shared" si="192"/>
        <v>58.333333333333336</v>
      </c>
      <c r="E806" s="2">
        <f t="shared" si="193"/>
        <v>-150321.13227281193</v>
      </c>
      <c r="F806" s="2">
        <f t="shared" si="198"/>
        <v>870.05000000000007</v>
      </c>
      <c r="G806" s="2">
        <f t="shared" si="199"/>
        <v>-375.80283068202976</v>
      </c>
      <c r="H806" s="2">
        <f t="shared" si="200"/>
        <v>1245.8528306820299</v>
      </c>
      <c r="I806" s="2">
        <f t="shared" si="186"/>
        <v>-151566.98510349396</v>
      </c>
      <c r="J806" s="2"/>
      <c r="K806" s="2">
        <f>K805*(1+$C$44*IF(ISERROR(VLOOKUP(C806/12,#REF!,1,FALSE)),0,1))</f>
        <v>259000</v>
      </c>
      <c r="L806" s="2">
        <f>L805*(1+$C$44*IF(ISERROR(VLOOKUP(C806/12,#REF!,1,FALSE)),0,1))</f>
        <v>857.11999999999989</v>
      </c>
      <c r="M806" s="2">
        <f t="shared" si="187"/>
        <v>-12.930000000000177</v>
      </c>
      <c r="N806" s="2">
        <f t="shared" si="188"/>
        <v>872.48116401536299</v>
      </c>
      <c r="O806" s="2">
        <f>IF(ISERROR(VLOOKUP(C806/12,#REF!,1,FALSE)),0,1)*SUM(N795:N806)*$C$66</f>
        <v>0</v>
      </c>
      <c r="P806" s="2">
        <f t="shared" si="189"/>
        <v>0</v>
      </c>
      <c r="Q806" s="2">
        <f t="shared" si="194"/>
        <v>-79621.732342030795</v>
      </c>
      <c r="R806" s="2">
        <f t="shared" si="190"/>
        <v>330945.25276146317</v>
      </c>
      <c r="S806" s="2">
        <f t="shared" si="195"/>
        <v>300945.25276146317</v>
      </c>
      <c r="T806" s="7">
        <f t="shared" si="191"/>
        <v>1.277780898692908</v>
      </c>
      <c r="U806" s="7">
        <f t="shared" si="196"/>
        <v>4.201444911888963E-2</v>
      </c>
    </row>
    <row r="807" spans="2:21" x14ac:dyDescent="0.3">
      <c r="B807" s="2" t="str">
        <f t="shared" si="185"/>
        <v/>
      </c>
      <c r="C807" s="4">
        <f t="shared" si="197"/>
        <v>701</v>
      </c>
      <c r="D807" s="40">
        <f t="shared" si="192"/>
        <v>58.416666666666664</v>
      </c>
      <c r="E807" s="2">
        <f t="shared" si="193"/>
        <v>-151566.98510349396</v>
      </c>
      <c r="F807" s="2">
        <f t="shared" si="198"/>
        <v>870.05000000000007</v>
      </c>
      <c r="G807" s="2">
        <f t="shared" si="199"/>
        <v>-378.91746275873493</v>
      </c>
      <c r="H807" s="2">
        <f t="shared" si="200"/>
        <v>1248.9674627587351</v>
      </c>
      <c r="I807" s="2">
        <f t="shared" si="186"/>
        <v>-152815.9525662527</v>
      </c>
      <c r="J807" s="2"/>
      <c r="K807" s="2">
        <f>K806*(1+$C$44*IF(ISERROR(VLOOKUP(C807/12,#REF!,1,FALSE)),0,1))</f>
        <v>259000</v>
      </c>
      <c r="L807" s="2">
        <f>L806*(1+$C$44*IF(ISERROR(VLOOKUP(C807/12,#REF!,1,FALSE)),0,1))</f>
        <v>857.11999999999989</v>
      </c>
      <c r="M807" s="2">
        <f t="shared" si="187"/>
        <v>-12.930000000000177</v>
      </c>
      <c r="N807" s="2">
        <f t="shared" si="188"/>
        <v>875.59579609206821</v>
      </c>
      <c r="O807" s="2">
        <f>IF(ISERROR(VLOOKUP(C807/12,#REF!,1,FALSE)),0,1)*SUM(N796:N807)*$C$66</f>
        <v>0</v>
      </c>
      <c r="P807" s="2">
        <f t="shared" si="189"/>
        <v>0</v>
      </c>
      <c r="Q807" s="2">
        <f t="shared" si="194"/>
        <v>-79701.013785649135</v>
      </c>
      <c r="R807" s="2">
        <f t="shared" si="190"/>
        <v>332114.93878060358</v>
      </c>
      <c r="S807" s="2">
        <f t="shared" si="195"/>
        <v>302114.93878060358</v>
      </c>
      <c r="T807" s="7">
        <f t="shared" si="191"/>
        <v>1.2822970609289714</v>
      </c>
      <c r="U807" s="7">
        <f t="shared" si="196"/>
        <v>4.2016206075083273E-2</v>
      </c>
    </row>
    <row r="808" spans="2:21" x14ac:dyDescent="0.3">
      <c r="B808" s="2" t="str">
        <f t="shared" si="185"/>
        <v/>
      </c>
      <c r="C808" s="4">
        <f t="shared" si="197"/>
        <v>702</v>
      </c>
      <c r="D808" s="40">
        <f t="shared" si="192"/>
        <v>58.5</v>
      </c>
      <c r="E808" s="2">
        <f t="shared" si="193"/>
        <v>-152815.9525662527</v>
      </c>
      <c r="F808" s="2">
        <f t="shared" si="198"/>
        <v>870.05000000000007</v>
      </c>
      <c r="G808" s="2">
        <f t="shared" si="199"/>
        <v>-382.03988141563173</v>
      </c>
      <c r="H808" s="2">
        <f t="shared" si="200"/>
        <v>1252.0898814156317</v>
      </c>
      <c r="I808" s="2">
        <f t="shared" si="186"/>
        <v>-154068.04244766833</v>
      </c>
      <c r="J808" s="2"/>
      <c r="K808" s="2">
        <f>K807*(1+$C$44*IF(ISERROR(VLOOKUP(C808/12,#REF!,1,FALSE)),0,1))</f>
        <v>259000</v>
      </c>
      <c r="L808" s="2">
        <f>L807*(1+$C$44*IF(ISERROR(VLOOKUP(C808/12,#REF!,1,FALSE)),0,1))</f>
        <v>857.11999999999989</v>
      </c>
      <c r="M808" s="2">
        <f t="shared" si="187"/>
        <v>-12.930000000000177</v>
      </c>
      <c r="N808" s="2">
        <f t="shared" si="188"/>
        <v>878.71821474896501</v>
      </c>
      <c r="O808" s="2">
        <f>IF(ISERROR(VLOOKUP(C808/12,#REF!,1,FALSE)),0,1)*SUM(N797:N808)*$C$66</f>
        <v>0</v>
      </c>
      <c r="P808" s="2">
        <f t="shared" si="189"/>
        <v>0</v>
      </c>
      <c r="Q808" s="2">
        <f t="shared" si="194"/>
        <v>-79780.361297137162</v>
      </c>
      <c r="R808" s="2">
        <f t="shared" si="190"/>
        <v>333287.68115053116</v>
      </c>
      <c r="S808" s="2">
        <f t="shared" si="195"/>
        <v>303287.68115053116</v>
      </c>
      <c r="T808" s="7">
        <f t="shared" si="191"/>
        <v>1.2868250237472245</v>
      </c>
      <c r="U808" s="7">
        <f t="shared" si="196"/>
        <v>4.201790042862541E-2</v>
      </c>
    </row>
    <row r="809" spans="2:21" x14ac:dyDescent="0.3">
      <c r="B809" s="2" t="str">
        <f t="shared" si="185"/>
        <v/>
      </c>
      <c r="C809" s="4">
        <f t="shared" si="197"/>
        <v>703</v>
      </c>
      <c r="D809" s="40">
        <f t="shared" si="192"/>
        <v>58.583333333333336</v>
      </c>
      <c r="E809" s="2">
        <f t="shared" si="193"/>
        <v>-154068.04244766833</v>
      </c>
      <c r="F809" s="2">
        <f t="shared" si="198"/>
        <v>870.05000000000007</v>
      </c>
      <c r="G809" s="2">
        <f t="shared" si="199"/>
        <v>-385.17010611917084</v>
      </c>
      <c r="H809" s="2">
        <f t="shared" si="200"/>
        <v>1255.2201061191709</v>
      </c>
      <c r="I809" s="2">
        <f t="shared" si="186"/>
        <v>-155323.2625537875</v>
      </c>
      <c r="J809" s="2"/>
      <c r="K809" s="2">
        <f>K808*(1+$C$44*IF(ISERROR(VLOOKUP(C809/12,#REF!,1,FALSE)),0,1))</f>
        <v>259000</v>
      </c>
      <c r="L809" s="2">
        <f>L808*(1+$C$44*IF(ISERROR(VLOOKUP(C809/12,#REF!,1,FALSE)),0,1))</f>
        <v>857.11999999999989</v>
      </c>
      <c r="M809" s="2">
        <f t="shared" si="187"/>
        <v>-12.930000000000177</v>
      </c>
      <c r="N809" s="2">
        <f t="shared" si="188"/>
        <v>881.84843945250418</v>
      </c>
      <c r="O809" s="2">
        <f>IF(ISERROR(VLOOKUP(C809/12,#REF!,1,FALSE)),0,1)*SUM(N798:N809)*$C$66</f>
        <v>0</v>
      </c>
      <c r="P809" s="2">
        <f t="shared" si="189"/>
        <v>0</v>
      </c>
      <c r="Q809" s="2">
        <f t="shared" si="194"/>
        <v>-79859.774931551423</v>
      </c>
      <c r="R809" s="2">
        <f t="shared" si="190"/>
        <v>334463.48762223608</v>
      </c>
      <c r="S809" s="2">
        <f t="shared" si="195"/>
        <v>304463.48762223608</v>
      </c>
      <c r="T809" s="7">
        <f t="shared" si="191"/>
        <v>1.2913648170742706</v>
      </c>
      <c r="U809" s="7">
        <f t="shared" si="196"/>
        <v>4.2019532688700956E-2</v>
      </c>
    </row>
    <row r="810" spans="2:21" x14ac:dyDescent="0.3">
      <c r="B810" s="2" t="str">
        <f t="shared" si="185"/>
        <v/>
      </c>
      <c r="C810" s="4">
        <f t="shared" si="197"/>
        <v>704</v>
      </c>
      <c r="D810" s="40">
        <f t="shared" si="192"/>
        <v>58.666666666666664</v>
      </c>
      <c r="E810" s="2">
        <f t="shared" si="193"/>
        <v>-155323.2625537875</v>
      </c>
      <c r="F810" s="2">
        <f t="shared" si="198"/>
        <v>870.05000000000007</v>
      </c>
      <c r="G810" s="2">
        <f t="shared" si="199"/>
        <v>-388.3081563844687</v>
      </c>
      <c r="H810" s="2">
        <f t="shared" si="200"/>
        <v>1258.3581563844687</v>
      </c>
      <c r="I810" s="2">
        <f t="shared" si="186"/>
        <v>-156581.62071017196</v>
      </c>
      <c r="J810" s="2"/>
      <c r="K810" s="2">
        <f>K809*(1+$C$44*IF(ISERROR(VLOOKUP(C810/12,#REF!,1,FALSE)),0,1))</f>
        <v>259000</v>
      </c>
      <c r="L810" s="2">
        <f>L809*(1+$C$44*IF(ISERROR(VLOOKUP(C810/12,#REF!,1,FALSE)),0,1))</f>
        <v>857.11999999999989</v>
      </c>
      <c r="M810" s="2">
        <f t="shared" si="187"/>
        <v>-12.930000000000177</v>
      </c>
      <c r="N810" s="2">
        <f t="shared" si="188"/>
        <v>884.98648971780199</v>
      </c>
      <c r="O810" s="2">
        <f>IF(ISERROR(VLOOKUP(C810/12,#REF!,1,FALSE)),0,1)*SUM(N799:N810)*$C$66</f>
        <v>0</v>
      </c>
      <c r="P810" s="2">
        <f t="shared" si="189"/>
        <v>0</v>
      </c>
      <c r="Q810" s="2">
        <f t="shared" si="194"/>
        <v>-79939.254743994374</v>
      </c>
      <c r="R810" s="2">
        <f t="shared" si="190"/>
        <v>335642.36596617755</v>
      </c>
      <c r="S810" s="2">
        <f t="shared" si="195"/>
        <v>305642.36596617755</v>
      </c>
      <c r="T810" s="7">
        <f t="shared" si="191"/>
        <v>1.2959164709118824</v>
      </c>
      <c r="U810" s="7">
        <f t="shared" si="196"/>
        <v>4.2021103360221801E-2</v>
      </c>
    </row>
    <row r="811" spans="2:21" x14ac:dyDescent="0.3">
      <c r="B811" s="2" t="str">
        <f t="shared" ref="B811:B833" si="201">IF(AND(I811&lt;1,I810&gt;1),"x","")</f>
        <v/>
      </c>
      <c r="C811" s="4">
        <f t="shared" si="197"/>
        <v>705</v>
      </c>
      <c r="D811" s="40">
        <f t="shared" si="192"/>
        <v>58.75</v>
      </c>
      <c r="E811" s="2">
        <f t="shared" si="193"/>
        <v>-156581.62071017196</v>
      </c>
      <c r="F811" s="2">
        <f t="shared" si="198"/>
        <v>870.05000000000007</v>
      </c>
      <c r="G811" s="2">
        <f t="shared" si="199"/>
        <v>-391.45405177542989</v>
      </c>
      <c r="H811" s="2">
        <f t="shared" si="200"/>
        <v>1261.5040517754301</v>
      </c>
      <c r="I811" s="2">
        <f t="shared" ref="I811:I812" si="202">E811-H811</f>
        <v>-157843.1247619474</v>
      </c>
      <c r="J811" s="2"/>
      <c r="K811" s="2">
        <f>K810*(1+$C$44*IF(ISERROR(VLOOKUP(C811/12,#REF!,1,FALSE)),0,1))</f>
        <v>259000</v>
      </c>
      <c r="L811" s="2">
        <f>L810*(1+$C$44*IF(ISERROR(VLOOKUP(C811/12,#REF!,1,FALSE)),0,1))</f>
        <v>857.11999999999989</v>
      </c>
      <c r="M811" s="2">
        <f t="shared" ref="M811:M833" si="203">L811-F811</f>
        <v>-12.930000000000177</v>
      </c>
      <c r="N811" s="2">
        <f t="shared" ref="N811:N833" si="204">L811-G811-$C$79/12</f>
        <v>888.13238510876317</v>
      </c>
      <c r="O811" s="2">
        <f>IF(ISERROR(VLOOKUP(C811/12,#REF!,1,FALSE)),0,1)*SUM(N800:N811)*$C$66</f>
        <v>0</v>
      </c>
      <c r="P811" s="2">
        <f t="shared" ref="P811:P833" si="205">IF(D811=$C$95,K811-$C$7+$C$7*$C$78*D811,0)*$C$66</f>
        <v>0</v>
      </c>
      <c r="Q811" s="2">
        <f t="shared" si="194"/>
        <v>-80018.800789614354</v>
      </c>
      <c r="R811" s="2">
        <f t="shared" ref="R811:R833" si="206">Q811+K811-I811</f>
        <v>336824.32397233305</v>
      </c>
      <c r="S811" s="2">
        <f t="shared" si="195"/>
        <v>306824.32397233305</v>
      </c>
      <c r="T811" s="7">
        <f t="shared" ref="T811:T833" si="207">R811/K811</f>
        <v>1.3004800153371932</v>
      </c>
      <c r="U811" s="7">
        <f t="shared" si="196"/>
        <v>4.2022612943866777E-2</v>
      </c>
    </row>
    <row r="812" spans="2:21" x14ac:dyDescent="0.3">
      <c r="B812" s="2" t="str">
        <f t="shared" si="201"/>
        <v/>
      </c>
      <c r="C812" s="4">
        <f t="shared" si="197"/>
        <v>706</v>
      </c>
      <c r="D812" s="40">
        <f t="shared" ref="D812:D833" si="208">C812/12</f>
        <v>58.833333333333336</v>
      </c>
      <c r="E812" s="2">
        <f t="shared" si="193"/>
        <v>-157843.1247619474</v>
      </c>
      <c r="F812" s="2">
        <f t="shared" si="198"/>
        <v>870.05000000000007</v>
      </c>
      <c r="G812" s="2">
        <f t="shared" si="199"/>
        <v>-394.60781190486847</v>
      </c>
      <c r="H812" s="2">
        <f t="shared" si="200"/>
        <v>1264.6578119048686</v>
      </c>
      <c r="I812" s="2">
        <f t="shared" si="202"/>
        <v>-159107.78257385228</v>
      </c>
      <c r="J812" s="2"/>
      <c r="K812" s="2">
        <f>K811*(1+$C$44*IF(ISERROR(VLOOKUP(C812/12,#REF!,1,FALSE)),0,1))</f>
        <v>259000</v>
      </c>
      <c r="L812" s="2">
        <f>L811*(1+$C$44*IF(ISERROR(VLOOKUP(C812/12,#REF!,1,FALSE)),0,1))</f>
        <v>857.11999999999989</v>
      </c>
      <c r="M812" s="2">
        <f t="shared" si="203"/>
        <v>-12.930000000000177</v>
      </c>
      <c r="N812" s="2">
        <f t="shared" si="204"/>
        <v>891.2861452382017</v>
      </c>
      <c r="O812" s="2">
        <f>IF(ISERROR(VLOOKUP(C812/12,#REF!,1,FALSE)),0,1)*SUM(N801:N812)*$C$66</f>
        <v>0</v>
      </c>
      <c r="P812" s="2">
        <f t="shared" si="205"/>
        <v>0</v>
      </c>
      <c r="Q812" s="2">
        <f t="shared" ref="Q812:Q833" si="209">M812-O812-P812+Q811*(1+$C$46/12)</f>
        <v>-80098.413123605686</v>
      </c>
      <c r="R812" s="2">
        <f t="shared" si="206"/>
        <v>338009.36945024657</v>
      </c>
      <c r="S812" s="2">
        <f t="shared" ref="S812:S833" si="210">R812-$C$33</f>
        <v>308009.36945024657</v>
      </c>
      <c r="T812" s="7">
        <f t="shared" si="207"/>
        <v>1.3050554805028824</v>
      </c>
      <c r="U812" s="7">
        <f t="shared" ref="U812:U833" si="211">IF(R812&lt;0,"n.a.",((R812/$C$33)^(1/D812))-1)</f>
        <v>4.2024061936122958E-2</v>
      </c>
    </row>
    <row r="813" spans="2:21" x14ac:dyDescent="0.3">
      <c r="B813" s="2" t="str">
        <f t="shared" si="201"/>
        <v/>
      </c>
      <c r="C813" s="4">
        <f t="shared" ref="C813:C833" si="212">C812+1</f>
        <v>707</v>
      </c>
      <c r="D813" s="40">
        <f t="shared" si="208"/>
        <v>58.916666666666664</v>
      </c>
      <c r="E813" s="2">
        <f t="shared" ref="E813:E833" si="213">I812</f>
        <v>-159107.78257385228</v>
      </c>
      <c r="F813" s="2">
        <f t="shared" ref="F813:F833" si="214">F812</f>
        <v>870.05000000000007</v>
      </c>
      <c r="G813" s="2">
        <f t="shared" ref="G813:G833" si="215">E813*$C$30/12</f>
        <v>-397.76945643463068</v>
      </c>
      <c r="H813" s="2">
        <f t="shared" ref="H813:H833" si="216">F813-G813</f>
        <v>1267.8194564346309</v>
      </c>
      <c r="I813" s="2">
        <f t="shared" ref="I813:I833" si="217">E813-H813</f>
        <v>-160375.60203028691</v>
      </c>
      <c r="J813" s="2"/>
      <c r="K813" s="2">
        <f>K812*(1+$C$44*IF(ISERROR(VLOOKUP(C813/12,#REF!,1,FALSE)),0,1))</f>
        <v>259000</v>
      </c>
      <c r="L813" s="2">
        <f>L812*(1+$C$44*IF(ISERROR(VLOOKUP(C813/12,#REF!,1,FALSE)),0,1))</f>
        <v>857.11999999999989</v>
      </c>
      <c r="M813" s="2">
        <f t="shared" si="203"/>
        <v>-12.930000000000177</v>
      </c>
      <c r="N813" s="2">
        <f t="shared" si="204"/>
        <v>894.44778976796397</v>
      </c>
      <c r="O813" s="2">
        <f>IF(ISERROR(VLOOKUP(C813/12,#REF!,1,FALSE)),0,1)*SUM(N802:N813)*$C$66</f>
        <v>0</v>
      </c>
      <c r="P813" s="2">
        <f t="shared" si="205"/>
        <v>0</v>
      </c>
      <c r="Q813" s="2">
        <f t="shared" si="209"/>
        <v>-80178.091801208677</v>
      </c>
      <c r="R813" s="2">
        <f t="shared" si="206"/>
        <v>339197.51022907824</v>
      </c>
      <c r="S813" s="2">
        <f t="shared" si="210"/>
        <v>309197.51022907824</v>
      </c>
      <c r="T813" s="7">
        <f t="shared" si="207"/>
        <v>1.3096428966373677</v>
      </c>
      <c r="U813" s="7">
        <f t="shared" si="211"/>
        <v>4.2025450829325184E-2</v>
      </c>
    </row>
    <row r="814" spans="2:21" x14ac:dyDescent="0.3">
      <c r="B814" s="2" t="str">
        <f t="shared" si="201"/>
        <v/>
      </c>
      <c r="C814" s="4">
        <f t="shared" si="212"/>
        <v>708</v>
      </c>
      <c r="D814" s="40">
        <f t="shared" si="208"/>
        <v>59</v>
      </c>
      <c r="E814" s="2">
        <f t="shared" si="213"/>
        <v>-160375.60203028691</v>
      </c>
      <c r="F814" s="2">
        <f t="shared" si="214"/>
        <v>870.05000000000007</v>
      </c>
      <c r="G814" s="2">
        <f t="shared" si="215"/>
        <v>-400.93900507571726</v>
      </c>
      <c r="H814" s="2">
        <f t="shared" si="216"/>
        <v>1270.9890050757174</v>
      </c>
      <c r="I814" s="2">
        <f t="shared" si="217"/>
        <v>-161646.59103536262</v>
      </c>
      <c r="J814" s="2"/>
      <c r="K814" s="2">
        <f>K813*(1+$C$44*IF(ISERROR(VLOOKUP(C814/12,#REF!,1,FALSE)),0,1))</f>
        <v>259000</v>
      </c>
      <c r="L814" s="2">
        <f>L813*(1+$C$44*IF(ISERROR(VLOOKUP(C814/12,#REF!,1,FALSE)),0,1))</f>
        <v>857.11999999999989</v>
      </c>
      <c r="M814" s="2">
        <f t="shared" si="203"/>
        <v>-12.930000000000177</v>
      </c>
      <c r="N814" s="2">
        <f t="shared" si="204"/>
        <v>897.61733840905049</v>
      </c>
      <c r="O814" s="2">
        <f>IF(ISERROR(VLOOKUP(C814/12,#REF!,1,FALSE)),0,1)*SUM(N803:N814)*$C$66</f>
        <v>0</v>
      </c>
      <c r="P814" s="2">
        <f t="shared" si="205"/>
        <v>0</v>
      </c>
      <c r="Q814" s="2">
        <f t="shared" si="209"/>
        <v>-80257.836877709677</v>
      </c>
      <c r="R814" s="2">
        <f t="shared" si="206"/>
        <v>340388.75415765296</v>
      </c>
      <c r="S814" s="2">
        <f t="shared" si="210"/>
        <v>310388.75415765296</v>
      </c>
      <c r="T814" s="7">
        <f t="shared" si="207"/>
        <v>1.314242294044992</v>
      </c>
      <c r="U814" s="7">
        <f t="shared" si="211"/>
        <v>4.2026780111694251E-2</v>
      </c>
    </row>
    <row r="815" spans="2:21" x14ac:dyDescent="0.3">
      <c r="B815" s="2" t="str">
        <f t="shared" si="201"/>
        <v/>
      </c>
      <c r="C815" s="4">
        <f t="shared" si="212"/>
        <v>709</v>
      </c>
      <c r="D815" s="40">
        <f t="shared" si="208"/>
        <v>59.083333333333336</v>
      </c>
      <c r="E815" s="2">
        <f t="shared" si="213"/>
        <v>-161646.59103536262</v>
      </c>
      <c r="F815" s="2">
        <f t="shared" si="214"/>
        <v>870.05000000000007</v>
      </c>
      <c r="G815" s="2">
        <f t="shared" si="215"/>
        <v>-404.11647758840655</v>
      </c>
      <c r="H815" s="2">
        <f t="shared" si="216"/>
        <v>1274.1664775884067</v>
      </c>
      <c r="I815" s="2">
        <f t="shared" si="217"/>
        <v>-162920.75751295104</v>
      </c>
      <c r="J815" s="2"/>
      <c r="K815" s="2">
        <f>K814*(1+$C$44*IF(ISERROR(VLOOKUP(C815/12,#REF!,1,FALSE)),0,1))</f>
        <v>259000</v>
      </c>
      <c r="L815" s="2">
        <f>L814*(1+$C$44*IF(ISERROR(VLOOKUP(C815/12,#REF!,1,FALSE)),0,1))</f>
        <v>857.11999999999989</v>
      </c>
      <c r="M815" s="2">
        <f t="shared" si="203"/>
        <v>-12.930000000000177</v>
      </c>
      <c r="N815" s="2">
        <f t="shared" si="204"/>
        <v>900.79481092173978</v>
      </c>
      <c r="O815" s="2">
        <f>IF(ISERROR(VLOOKUP(C815/12,#REF!,1,FALSE)),0,1)*SUM(N804:N815)*$C$66</f>
        <v>0</v>
      </c>
      <c r="P815" s="2">
        <f t="shared" si="205"/>
        <v>0</v>
      </c>
      <c r="Q815" s="2">
        <f t="shared" si="209"/>
        <v>-80337.648408441091</v>
      </c>
      <c r="R815" s="2">
        <f t="shared" si="206"/>
        <v>341583.10910450993</v>
      </c>
      <c r="S815" s="2">
        <f t="shared" si="210"/>
        <v>311583.10910450993</v>
      </c>
      <c r="T815" s="7">
        <f t="shared" si="207"/>
        <v>1.318853703106216</v>
      </c>
      <c r="U815" s="7">
        <f t="shared" si="211"/>
        <v>4.2028050267377326E-2</v>
      </c>
    </row>
    <row r="816" spans="2:21" x14ac:dyDescent="0.3">
      <c r="B816" s="2" t="str">
        <f t="shared" si="201"/>
        <v/>
      </c>
      <c r="C816" s="4">
        <f t="shared" si="212"/>
        <v>710</v>
      </c>
      <c r="D816" s="40">
        <f t="shared" si="208"/>
        <v>59.166666666666664</v>
      </c>
      <c r="E816" s="2">
        <f t="shared" si="213"/>
        <v>-162920.75751295104</v>
      </c>
      <c r="F816" s="2">
        <f t="shared" si="214"/>
        <v>870.05000000000007</v>
      </c>
      <c r="G816" s="2">
        <f t="shared" si="215"/>
        <v>-407.30189378237759</v>
      </c>
      <c r="H816" s="2">
        <f t="shared" si="216"/>
        <v>1277.3518937823776</v>
      </c>
      <c r="I816" s="2">
        <f t="shared" si="217"/>
        <v>-164198.10940673342</v>
      </c>
      <c r="J816" s="2"/>
      <c r="K816" s="2">
        <f>K815*(1+$C$44*IF(ISERROR(VLOOKUP(C816/12,#REF!,1,FALSE)),0,1))</f>
        <v>259000</v>
      </c>
      <c r="L816" s="2">
        <f>L815*(1+$C$44*IF(ISERROR(VLOOKUP(C816/12,#REF!,1,FALSE)),0,1))</f>
        <v>857.11999999999989</v>
      </c>
      <c r="M816" s="2">
        <f t="shared" si="203"/>
        <v>-12.930000000000177</v>
      </c>
      <c r="N816" s="2">
        <f t="shared" si="204"/>
        <v>903.98022711571093</v>
      </c>
      <c r="O816" s="2">
        <f>IF(ISERROR(VLOOKUP(C816/12,#REF!,1,FALSE)),0,1)*SUM(N805:N816)*$C$66</f>
        <v>0</v>
      </c>
      <c r="P816" s="2">
        <f t="shared" si="205"/>
        <v>0</v>
      </c>
      <c r="Q816" s="2">
        <f t="shared" si="209"/>
        <v>-80417.526448781442</v>
      </c>
      <c r="R816" s="2">
        <f t="shared" si="206"/>
        <v>342780.58295795199</v>
      </c>
      <c r="S816" s="2">
        <f t="shared" si="210"/>
        <v>312780.58295795199</v>
      </c>
      <c r="T816" s="7">
        <f t="shared" si="207"/>
        <v>1.323477154277807</v>
      </c>
      <c r="U816" s="7">
        <f t="shared" si="211"/>
        <v>4.2029261776485027E-2</v>
      </c>
    </row>
    <row r="817" spans="2:21" x14ac:dyDescent="0.3">
      <c r="B817" s="2" t="str">
        <f t="shared" si="201"/>
        <v/>
      </c>
      <c r="C817" s="4">
        <f t="shared" si="212"/>
        <v>711</v>
      </c>
      <c r="D817" s="40">
        <f t="shared" si="208"/>
        <v>59.25</v>
      </c>
      <c r="E817" s="2">
        <f t="shared" si="213"/>
        <v>-164198.10940673342</v>
      </c>
      <c r="F817" s="2">
        <f t="shared" si="214"/>
        <v>870.05000000000007</v>
      </c>
      <c r="G817" s="2">
        <f t="shared" si="215"/>
        <v>-410.49527351683355</v>
      </c>
      <c r="H817" s="2">
        <f t="shared" si="216"/>
        <v>1280.5452735168337</v>
      </c>
      <c r="I817" s="2">
        <f t="shared" si="217"/>
        <v>-165478.65468025024</v>
      </c>
      <c r="J817" s="2"/>
      <c r="K817" s="2">
        <f>K816*(1+$C$44*IF(ISERROR(VLOOKUP(C817/12,#REF!,1,FALSE)),0,1))</f>
        <v>259000</v>
      </c>
      <c r="L817" s="2">
        <f>L816*(1+$C$44*IF(ISERROR(VLOOKUP(C817/12,#REF!,1,FALSE)),0,1))</f>
        <v>857.11999999999989</v>
      </c>
      <c r="M817" s="2">
        <f t="shared" si="203"/>
        <v>-12.930000000000177</v>
      </c>
      <c r="N817" s="2">
        <f t="shared" si="204"/>
        <v>907.17360685016683</v>
      </c>
      <c r="O817" s="2">
        <f>IF(ISERROR(VLOOKUP(C817/12,#REF!,1,FALSE)),0,1)*SUM(N806:N817)*$C$66</f>
        <v>0</v>
      </c>
      <c r="P817" s="2">
        <f t="shared" si="205"/>
        <v>0</v>
      </c>
      <c r="Q817" s="2">
        <f t="shared" si="209"/>
        <v>-80497.471054155409</v>
      </c>
      <c r="R817" s="2">
        <f t="shared" si="206"/>
        <v>343981.18362609483</v>
      </c>
      <c r="S817" s="2">
        <f t="shared" si="210"/>
        <v>313981.18362609483</v>
      </c>
      <c r="T817" s="7">
        <f t="shared" si="207"/>
        <v>1.3281126780930304</v>
      </c>
      <c r="U817" s="7">
        <f t="shared" si="211"/>
        <v>4.2030415115130504E-2</v>
      </c>
    </row>
    <row r="818" spans="2:21" x14ac:dyDescent="0.3">
      <c r="B818" s="2" t="str">
        <f t="shared" si="201"/>
        <v/>
      </c>
      <c r="C818" s="4">
        <f t="shared" si="212"/>
        <v>712</v>
      </c>
      <c r="D818" s="40">
        <f t="shared" si="208"/>
        <v>59.333333333333336</v>
      </c>
      <c r="E818" s="2">
        <f t="shared" si="213"/>
        <v>-165478.65468025024</v>
      </c>
      <c r="F818" s="2">
        <f t="shared" si="214"/>
        <v>870.05000000000007</v>
      </c>
      <c r="G818" s="2">
        <f t="shared" si="215"/>
        <v>-413.69663670062556</v>
      </c>
      <c r="H818" s="2">
        <f t="shared" si="216"/>
        <v>1283.7466367006257</v>
      </c>
      <c r="I818" s="2">
        <f t="shared" si="217"/>
        <v>-166762.40131695085</v>
      </c>
      <c r="J818" s="2"/>
      <c r="K818" s="2">
        <f>K817*(1+$C$44*IF(ISERROR(VLOOKUP(C818/12,#REF!,1,FALSE)),0,1))</f>
        <v>259000</v>
      </c>
      <c r="L818" s="2">
        <f>L817*(1+$C$44*IF(ISERROR(VLOOKUP(C818/12,#REF!,1,FALSE)),0,1))</f>
        <v>857.11999999999989</v>
      </c>
      <c r="M818" s="2">
        <f t="shared" si="203"/>
        <v>-12.930000000000177</v>
      </c>
      <c r="N818" s="2">
        <f t="shared" si="204"/>
        <v>910.37497003395879</v>
      </c>
      <c r="O818" s="2">
        <f>IF(ISERROR(VLOOKUP(C818/12,#REF!,1,FALSE)),0,1)*SUM(N807:N818)*$C$66</f>
        <v>0</v>
      </c>
      <c r="P818" s="2">
        <f t="shared" si="205"/>
        <v>0</v>
      </c>
      <c r="Q818" s="2">
        <f t="shared" si="209"/>
        <v>-80577.482280033859</v>
      </c>
      <c r="R818" s="2">
        <f t="shared" si="206"/>
        <v>345184.91903691698</v>
      </c>
      <c r="S818" s="2">
        <f t="shared" si="210"/>
        <v>315184.91903691698</v>
      </c>
      <c r="T818" s="7">
        <f t="shared" si="207"/>
        <v>1.3327603051618415</v>
      </c>
      <c r="U818" s="7">
        <f t="shared" si="211"/>
        <v>4.2031510755466517E-2</v>
      </c>
    </row>
    <row r="819" spans="2:21" x14ac:dyDescent="0.3">
      <c r="B819" s="2" t="str">
        <f t="shared" si="201"/>
        <v/>
      </c>
      <c r="C819" s="4">
        <f t="shared" si="212"/>
        <v>713</v>
      </c>
      <c r="D819" s="40">
        <f t="shared" si="208"/>
        <v>59.416666666666664</v>
      </c>
      <c r="E819" s="2">
        <f t="shared" si="213"/>
        <v>-166762.40131695085</v>
      </c>
      <c r="F819" s="2">
        <f t="shared" si="214"/>
        <v>870.05000000000007</v>
      </c>
      <c r="G819" s="2">
        <f t="shared" si="215"/>
        <v>-416.90600329237714</v>
      </c>
      <c r="H819" s="2">
        <f t="shared" si="216"/>
        <v>1286.9560032923773</v>
      </c>
      <c r="I819" s="2">
        <f t="shared" si="217"/>
        <v>-168049.35732024323</v>
      </c>
      <c r="J819" s="2"/>
      <c r="K819" s="2">
        <f>K818*(1+$C$44*IF(ISERROR(VLOOKUP(C819/12,#REF!,1,FALSE)),0,1))</f>
        <v>259000</v>
      </c>
      <c r="L819" s="2">
        <f>L818*(1+$C$44*IF(ISERROR(VLOOKUP(C819/12,#REF!,1,FALSE)),0,1))</f>
        <v>857.11999999999989</v>
      </c>
      <c r="M819" s="2">
        <f t="shared" si="203"/>
        <v>-12.930000000000177</v>
      </c>
      <c r="N819" s="2">
        <f t="shared" si="204"/>
        <v>913.58433662571042</v>
      </c>
      <c r="O819" s="2">
        <f>IF(ISERROR(VLOOKUP(C819/12,#REF!,1,FALSE)),0,1)*SUM(N808:N819)*$C$66</f>
        <v>0</v>
      </c>
      <c r="P819" s="2">
        <f t="shared" si="205"/>
        <v>0</v>
      </c>
      <c r="Q819" s="2">
        <f t="shared" si="209"/>
        <v>-80657.560181933877</v>
      </c>
      <c r="R819" s="2">
        <f t="shared" si="206"/>
        <v>346391.79713830934</v>
      </c>
      <c r="S819" s="2">
        <f t="shared" si="210"/>
        <v>316391.79713830934</v>
      </c>
      <c r="T819" s="7">
        <f t="shared" si="207"/>
        <v>1.3374200661710784</v>
      </c>
      <c r="U819" s="7">
        <f t="shared" si="211"/>
        <v>4.2032549165722299E-2</v>
      </c>
    </row>
    <row r="820" spans="2:21" x14ac:dyDescent="0.3">
      <c r="B820" s="2" t="str">
        <f t="shared" si="201"/>
        <v/>
      </c>
      <c r="C820" s="4">
        <f t="shared" si="212"/>
        <v>714</v>
      </c>
      <c r="D820" s="40">
        <f t="shared" si="208"/>
        <v>59.5</v>
      </c>
      <c r="E820" s="2">
        <f t="shared" si="213"/>
        <v>-168049.35732024323</v>
      </c>
      <c r="F820" s="2">
        <f t="shared" si="214"/>
        <v>870.05000000000007</v>
      </c>
      <c r="G820" s="2">
        <f t="shared" si="215"/>
        <v>-420.12339330060809</v>
      </c>
      <c r="H820" s="2">
        <f t="shared" si="216"/>
        <v>1290.173393300608</v>
      </c>
      <c r="I820" s="2">
        <f t="shared" si="217"/>
        <v>-169339.53071354385</v>
      </c>
      <c r="J820" s="2"/>
      <c r="K820" s="2">
        <f>K819*(1+$C$44*IF(ISERROR(VLOOKUP(C820/12,#REF!,1,FALSE)),0,1))</f>
        <v>259000</v>
      </c>
      <c r="L820" s="2">
        <f>L819*(1+$C$44*IF(ISERROR(VLOOKUP(C820/12,#REF!,1,FALSE)),0,1))</f>
        <v>857.11999999999989</v>
      </c>
      <c r="M820" s="2">
        <f t="shared" si="203"/>
        <v>-12.930000000000177</v>
      </c>
      <c r="N820" s="2">
        <f t="shared" si="204"/>
        <v>916.80172663394137</v>
      </c>
      <c r="O820" s="2">
        <f>IF(ISERROR(VLOOKUP(C820/12,#REF!,1,FALSE)),0,1)*SUM(N809:N820)*$C$66</f>
        <v>0</v>
      </c>
      <c r="P820" s="2">
        <f t="shared" si="205"/>
        <v>0</v>
      </c>
      <c r="Q820" s="2">
        <f t="shared" si="209"/>
        <v>-80737.704815418809</v>
      </c>
      <c r="R820" s="2">
        <f t="shared" si="206"/>
        <v>347601.82589812507</v>
      </c>
      <c r="S820" s="2">
        <f t="shared" si="210"/>
        <v>317601.82589812507</v>
      </c>
      <c r="T820" s="7">
        <f t="shared" si="207"/>
        <v>1.3420919918846528</v>
      </c>
      <c r="U820" s="7">
        <f t="shared" si="211"/>
        <v>4.2033530810241304E-2</v>
      </c>
    </row>
    <row r="821" spans="2:21" x14ac:dyDescent="0.3">
      <c r="B821" s="2" t="str">
        <f t="shared" si="201"/>
        <v/>
      </c>
      <c r="C821" s="4">
        <f t="shared" si="212"/>
        <v>715</v>
      </c>
      <c r="D821" s="40">
        <f t="shared" si="208"/>
        <v>59.583333333333336</v>
      </c>
      <c r="E821" s="2">
        <f t="shared" si="213"/>
        <v>-169339.53071354385</v>
      </c>
      <c r="F821" s="2">
        <f t="shared" si="214"/>
        <v>870.05000000000007</v>
      </c>
      <c r="G821" s="2">
        <f t="shared" si="215"/>
        <v>-423.34882678385958</v>
      </c>
      <c r="H821" s="2">
        <f t="shared" si="216"/>
        <v>1293.3988267838597</v>
      </c>
      <c r="I821" s="2">
        <f t="shared" si="217"/>
        <v>-170632.92954032772</v>
      </c>
      <c r="J821" s="2"/>
      <c r="K821" s="2">
        <f>K820*(1+$C$44*IF(ISERROR(VLOOKUP(C821/12,#REF!,1,FALSE)),0,1))</f>
        <v>259000</v>
      </c>
      <c r="L821" s="2">
        <f>L820*(1+$C$44*IF(ISERROR(VLOOKUP(C821/12,#REF!,1,FALSE)),0,1))</f>
        <v>857.11999999999989</v>
      </c>
      <c r="M821" s="2">
        <f t="shared" si="203"/>
        <v>-12.930000000000177</v>
      </c>
      <c r="N821" s="2">
        <f t="shared" si="204"/>
        <v>920.02716011719281</v>
      </c>
      <c r="O821" s="2">
        <f>IF(ISERROR(VLOOKUP(C821/12,#REF!,1,FALSE)),0,1)*SUM(N810:N821)*$C$66</f>
        <v>0</v>
      </c>
      <c r="P821" s="2">
        <f t="shared" si="205"/>
        <v>0</v>
      </c>
      <c r="Q821" s="2">
        <f t="shared" si="209"/>
        <v>-80817.916236098303</v>
      </c>
      <c r="R821" s="2">
        <f t="shared" si="206"/>
        <v>348815.01330422942</v>
      </c>
      <c r="S821" s="2">
        <f t="shared" si="210"/>
        <v>318815.01330422942</v>
      </c>
      <c r="T821" s="7">
        <f t="shared" si="207"/>
        <v>1.346776113143743</v>
      </c>
      <c r="U821" s="7">
        <f t="shared" si="211"/>
        <v>4.2034456149516952E-2</v>
      </c>
    </row>
    <row r="822" spans="2:21" x14ac:dyDescent="0.3">
      <c r="B822" s="2" t="str">
        <f t="shared" si="201"/>
        <v/>
      </c>
      <c r="C822" s="4">
        <f t="shared" si="212"/>
        <v>716</v>
      </c>
      <c r="D822" s="40">
        <f t="shared" si="208"/>
        <v>59.666666666666664</v>
      </c>
      <c r="E822" s="2">
        <f t="shared" si="213"/>
        <v>-170632.92954032772</v>
      </c>
      <c r="F822" s="2">
        <f t="shared" si="214"/>
        <v>870.05000000000007</v>
      </c>
      <c r="G822" s="2">
        <f t="shared" si="215"/>
        <v>-426.58232385081925</v>
      </c>
      <c r="H822" s="2">
        <f t="shared" si="216"/>
        <v>1296.6323238508194</v>
      </c>
      <c r="I822" s="2">
        <f t="shared" si="217"/>
        <v>-171929.56186417854</v>
      </c>
      <c r="J822" s="2"/>
      <c r="K822" s="2">
        <f>K821*(1+$C$44*IF(ISERROR(VLOOKUP(C822/12,#REF!,1,FALSE)),0,1))</f>
        <v>259000</v>
      </c>
      <c r="L822" s="2">
        <f>L821*(1+$C$44*IF(ISERROR(VLOOKUP(C822/12,#REF!,1,FALSE)),0,1))</f>
        <v>857.11999999999989</v>
      </c>
      <c r="M822" s="2">
        <f t="shared" si="203"/>
        <v>-12.930000000000177</v>
      </c>
      <c r="N822" s="2">
        <f t="shared" si="204"/>
        <v>923.26065718415248</v>
      </c>
      <c r="O822" s="2">
        <f>IF(ISERROR(VLOOKUP(C822/12,#REF!,1,FALSE)),0,1)*SUM(N811:N822)*$C$66</f>
        <v>0</v>
      </c>
      <c r="P822" s="2">
        <f t="shared" si="205"/>
        <v>0</v>
      </c>
      <c r="Q822" s="2">
        <f t="shared" si="209"/>
        <v>-80898.194499628371</v>
      </c>
      <c r="R822" s="2">
        <f t="shared" si="206"/>
        <v>350031.36736455013</v>
      </c>
      <c r="S822" s="2">
        <f t="shared" si="210"/>
        <v>320031.36736455013</v>
      </c>
      <c r="T822" s="7">
        <f t="shared" si="207"/>
        <v>1.3514724608669888</v>
      </c>
      <c r="U822" s="7">
        <f t="shared" si="211"/>
        <v>4.2035325640229049E-2</v>
      </c>
    </row>
    <row r="823" spans="2:21" x14ac:dyDescent="0.3">
      <c r="B823" s="2" t="str">
        <f t="shared" si="201"/>
        <v/>
      </c>
      <c r="C823" s="4">
        <f t="shared" si="212"/>
        <v>717</v>
      </c>
      <c r="D823" s="40">
        <f t="shared" si="208"/>
        <v>59.75</v>
      </c>
      <c r="E823" s="2">
        <f t="shared" si="213"/>
        <v>-171929.56186417854</v>
      </c>
      <c r="F823" s="2">
        <f t="shared" si="214"/>
        <v>870.05000000000007</v>
      </c>
      <c r="G823" s="2">
        <f t="shared" si="215"/>
        <v>-429.82390466044632</v>
      </c>
      <c r="H823" s="2">
        <f t="shared" si="216"/>
        <v>1299.8739046604464</v>
      </c>
      <c r="I823" s="2">
        <f t="shared" si="217"/>
        <v>-173229.435768839</v>
      </c>
      <c r="J823" s="2"/>
      <c r="K823" s="2">
        <f>K822*(1+$C$44*IF(ISERROR(VLOOKUP(C823/12,#REF!,1,FALSE)),0,1))</f>
        <v>259000</v>
      </c>
      <c r="L823" s="2">
        <f>L822*(1+$C$44*IF(ISERROR(VLOOKUP(C823/12,#REF!,1,FALSE)),0,1))</f>
        <v>857.11999999999989</v>
      </c>
      <c r="M823" s="2">
        <f t="shared" si="203"/>
        <v>-12.930000000000177</v>
      </c>
      <c r="N823" s="2">
        <f t="shared" si="204"/>
        <v>926.50223799377954</v>
      </c>
      <c r="O823" s="2">
        <f>IF(ISERROR(VLOOKUP(C823/12,#REF!,1,FALSE)),0,1)*SUM(N812:N823)*$C$66</f>
        <v>0</v>
      </c>
      <c r="P823" s="2">
        <f t="shared" si="205"/>
        <v>0</v>
      </c>
      <c r="Q823" s="2">
        <f t="shared" si="209"/>
        <v>-80978.539661711387</v>
      </c>
      <c r="R823" s="2">
        <f t="shared" si="206"/>
        <v>351250.89610712766</v>
      </c>
      <c r="S823" s="2">
        <f t="shared" si="210"/>
        <v>321250.89610712766</v>
      </c>
      <c r="T823" s="7">
        <f t="shared" si="207"/>
        <v>1.3561810660506859</v>
      </c>
      <c r="U823" s="7">
        <f t="shared" si="211"/>
        <v>4.2036139735278644E-2</v>
      </c>
    </row>
    <row r="824" spans="2:21" x14ac:dyDescent="0.3">
      <c r="B824" s="2" t="str">
        <f t="shared" si="201"/>
        <v/>
      </c>
      <c r="C824" s="4">
        <f t="shared" si="212"/>
        <v>718</v>
      </c>
      <c r="D824" s="40">
        <f t="shared" si="208"/>
        <v>59.833333333333336</v>
      </c>
      <c r="E824" s="2">
        <f t="shared" si="213"/>
        <v>-173229.435768839</v>
      </c>
      <c r="F824" s="2">
        <f t="shared" si="214"/>
        <v>870.05000000000007</v>
      </c>
      <c r="G824" s="2">
        <f t="shared" si="215"/>
        <v>-433.07358942209748</v>
      </c>
      <c r="H824" s="2">
        <f t="shared" si="216"/>
        <v>1303.1235894220977</v>
      </c>
      <c r="I824" s="2">
        <f t="shared" si="217"/>
        <v>-174532.55935826109</v>
      </c>
      <c r="J824" s="2"/>
      <c r="K824" s="2">
        <f>K823*(1+$C$44*IF(ISERROR(VLOOKUP(C824/12,#REF!,1,FALSE)),0,1))</f>
        <v>259000</v>
      </c>
      <c r="L824" s="2">
        <f>L823*(1+$C$44*IF(ISERROR(VLOOKUP(C824/12,#REF!,1,FALSE)),0,1))</f>
        <v>857.11999999999989</v>
      </c>
      <c r="M824" s="2">
        <f t="shared" si="203"/>
        <v>-12.930000000000177</v>
      </c>
      <c r="N824" s="2">
        <f t="shared" si="204"/>
        <v>929.75192275543077</v>
      </c>
      <c r="O824" s="2">
        <f>IF(ISERROR(VLOOKUP(C824/12,#REF!,1,FALSE)),0,1)*SUM(N813:N824)*$C$66</f>
        <v>0</v>
      </c>
      <c r="P824" s="2">
        <f t="shared" si="205"/>
        <v>0</v>
      </c>
      <c r="Q824" s="2">
        <f t="shared" si="209"/>
        <v>-81058.951778096132</v>
      </c>
      <c r="R824" s="2">
        <f t="shared" si="206"/>
        <v>352473.60758016491</v>
      </c>
      <c r="S824" s="2">
        <f t="shared" si="210"/>
        <v>322473.60758016491</v>
      </c>
      <c r="T824" s="7">
        <f t="shared" si="207"/>
        <v>1.3609019597689764</v>
      </c>
      <c r="U824" s="7">
        <f t="shared" si="211"/>
        <v>4.2036898883824447E-2</v>
      </c>
    </row>
    <row r="825" spans="2:21" x14ac:dyDescent="0.3">
      <c r="B825" s="2" t="str">
        <f t="shared" si="201"/>
        <v/>
      </c>
      <c r="C825" s="4">
        <f t="shared" si="212"/>
        <v>719</v>
      </c>
      <c r="D825" s="40">
        <f t="shared" si="208"/>
        <v>59.916666666666664</v>
      </c>
      <c r="E825" s="2">
        <f t="shared" si="213"/>
        <v>-174532.55935826109</v>
      </c>
      <c r="F825" s="2">
        <f t="shared" si="214"/>
        <v>870.05000000000007</v>
      </c>
      <c r="G825" s="2">
        <f t="shared" si="215"/>
        <v>-436.33139839565274</v>
      </c>
      <c r="H825" s="2">
        <f t="shared" si="216"/>
        <v>1306.3813983956529</v>
      </c>
      <c r="I825" s="2">
        <f t="shared" si="217"/>
        <v>-175838.94075665675</v>
      </c>
      <c r="J825" s="2"/>
      <c r="K825" s="2">
        <f>K824*(1+$C$44*IF(ISERROR(VLOOKUP(C825/12,#REF!,1,FALSE)),0,1))</f>
        <v>259000</v>
      </c>
      <c r="L825" s="2">
        <f>L824*(1+$C$44*IF(ISERROR(VLOOKUP(C825/12,#REF!,1,FALSE)),0,1))</f>
        <v>857.11999999999989</v>
      </c>
      <c r="M825" s="2">
        <f t="shared" si="203"/>
        <v>-12.930000000000177</v>
      </c>
      <c r="N825" s="2">
        <f t="shared" si="204"/>
        <v>933.00973172898603</v>
      </c>
      <c r="O825" s="2">
        <f>IF(ISERROR(VLOOKUP(C825/12,#REF!,1,FALSE)),0,1)*SUM(N814:N825)*$C$66</f>
        <v>0</v>
      </c>
      <c r="P825" s="2">
        <f t="shared" si="205"/>
        <v>0</v>
      </c>
      <c r="Q825" s="2">
        <f t="shared" si="209"/>
        <v>-81139.430904577865</v>
      </c>
      <c r="R825" s="2">
        <f t="shared" si="206"/>
        <v>353699.50985207886</v>
      </c>
      <c r="S825" s="2">
        <f t="shared" si="210"/>
        <v>323699.50985207886</v>
      </c>
      <c r="T825" s="7">
        <f t="shared" si="207"/>
        <v>1.3656351731740497</v>
      </c>
      <c r="U825" s="7">
        <f t="shared" si="211"/>
        <v>4.2037603531317247E-2</v>
      </c>
    </row>
    <row r="826" spans="2:21" x14ac:dyDescent="0.3">
      <c r="B826" s="2" t="str">
        <f t="shared" si="201"/>
        <v/>
      </c>
      <c r="C826" s="4">
        <f t="shared" si="212"/>
        <v>720</v>
      </c>
      <c r="D826" s="40">
        <f t="shared" si="208"/>
        <v>60</v>
      </c>
      <c r="E826" s="2">
        <f t="shared" si="213"/>
        <v>-175838.94075665675</v>
      </c>
      <c r="F826" s="2">
        <f t="shared" si="214"/>
        <v>870.05000000000007</v>
      </c>
      <c r="G826" s="2">
        <f t="shared" si="215"/>
        <v>-439.59735189164189</v>
      </c>
      <c r="H826" s="2">
        <f t="shared" si="216"/>
        <v>1309.6473518916418</v>
      </c>
      <c r="I826" s="2">
        <f t="shared" si="217"/>
        <v>-177148.5881085484</v>
      </c>
      <c r="J826" s="2"/>
      <c r="K826" s="2">
        <f>K825*(1+$C$44*IF(ISERROR(VLOOKUP(C826/12,#REF!,1,FALSE)),0,1))</f>
        <v>259000</v>
      </c>
      <c r="L826" s="2">
        <f>L825*(1+$C$44*IF(ISERROR(VLOOKUP(C826/12,#REF!,1,FALSE)),0,1))</f>
        <v>857.11999999999989</v>
      </c>
      <c r="M826" s="2">
        <f t="shared" si="203"/>
        <v>-12.930000000000177</v>
      </c>
      <c r="N826" s="2">
        <f t="shared" si="204"/>
        <v>936.27568522497518</v>
      </c>
      <c r="O826" s="2">
        <f>IF(ISERROR(VLOOKUP(C826/12,#REF!,1,FALSE)),0,1)*SUM(N815:N826)*$C$66</f>
        <v>0</v>
      </c>
      <c r="P826" s="2">
        <f t="shared" si="205"/>
        <v>0</v>
      </c>
      <c r="Q826" s="2">
        <f t="shared" si="209"/>
        <v>-81219.977096998336</v>
      </c>
      <c r="R826" s="2">
        <f t="shared" si="206"/>
        <v>354928.61101155006</v>
      </c>
      <c r="S826" s="2">
        <f t="shared" si="210"/>
        <v>324928.61101155006</v>
      </c>
      <c r="T826" s="7">
        <f t="shared" si="207"/>
        <v>1.3703807374963324</v>
      </c>
      <c r="U826" s="7">
        <f t="shared" si="211"/>
        <v>4.2038254119533658E-2</v>
      </c>
    </row>
    <row r="827" spans="2:21" x14ac:dyDescent="0.3">
      <c r="B827" s="2" t="str">
        <f t="shared" si="201"/>
        <v/>
      </c>
      <c r="C827" s="4">
        <f t="shared" si="212"/>
        <v>721</v>
      </c>
      <c r="D827" s="40">
        <f t="shared" si="208"/>
        <v>60.083333333333336</v>
      </c>
      <c r="E827" s="2">
        <f t="shared" si="213"/>
        <v>-177148.5881085484</v>
      </c>
      <c r="F827" s="2">
        <f t="shared" si="214"/>
        <v>870.05000000000007</v>
      </c>
      <c r="G827" s="2">
        <f t="shared" si="215"/>
        <v>-442.87147027137098</v>
      </c>
      <c r="H827" s="2">
        <f t="shared" si="216"/>
        <v>1312.9214702713712</v>
      </c>
      <c r="I827" s="2">
        <f t="shared" si="217"/>
        <v>-178461.50957881977</v>
      </c>
      <c r="J827" s="2"/>
      <c r="K827" s="2">
        <f>K826*(1+$C$44*IF(ISERROR(VLOOKUP(C827/12,#REF!,1,FALSE)),0,1))</f>
        <v>259000</v>
      </c>
      <c r="L827" s="2">
        <f>L826*(1+$C$44*IF(ISERROR(VLOOKUP(C827/12,#REF!,1,FALSE)),0,1))</f>
        <v>857.11999999999989</v>
      </c>
      <c r="M827" s="2">
        <f t="shared" si="203"/>
        <v>-12.930000000000177</v>
      </c>
      <c r="N827" s="2">
        <f t="shared" si="204"/>
        <v>939.54980360470427</v>
      </c>
      <c r="O827" s="2">
        <f>IF(ISERROR(VLOOKUP(C827/12,#REF!,1,FALSE)),0,1)*SUM(N816:N827)*$C$66</f>
        <v>0</v>
      </c>
      <c r="P827" s="2">
        <f t="shared" si="205"/>
        <v>0</v>
      </c>
      <c r="Q827" s="2">
        <f t="shared" si="209"/>
        <v>-81300.590411245823</v>
      </c>
      <c r="R827" s="2">
        <f t="shared" si="206"/>
        <v>356160.91916757391</v>
      </c>
      <c r="S827" s="2">
        <f t="shared" si="210"/>
        <v>326160.91916757391</v>
      </c>
      <c r="T827" s="7">
        <f t="shared" si="207"/>
        <v>1.3751386840446869</v>
      </c>
      <c r="U827" s="7">
        <f t="shared" si="211"/>
        <v>4.2038851086611873E-2</v>
      </c>
    </row>
    <row r="828" spans="2:21" x14ac:dyDescent="0.3">
      <c r="B828" s="2" t="str">
        <f t="shared" si="201"/>
        <v/>
      </c>
      <c r="C828" s="4">
        <f t="shared" si="212"/>
        <v>722</v>
      </c>
      <c r="D828" s="40">
        <f t="shared" si="208"/>
        <v>60.166666666666664</v>
      </c>
      <c r="E828" s="2">
        <f t="shared" si="213"/>
        <v>-178461.50957881977</v>
      </c>
      <c r="F828" s="2">
        <f t="shared" si="214"/>
        <v>870.05000000000007</v>
      </c>
      <c r="G828" s="2">
        <f t="shared" si="215"/>
        <v>-446.15377394704939</v>
      </c>
      <c r="H828" s="2">
        <f t="shared" si="216"/>
        <v>1316.2037739470495</v>
      </c>
      <c r="I828" s="2">
        <f t="shared" si="217"/>
        <v>-179777.71335276682</v>
      </c>
      <c r="J828" s="2"/>
      <c r="K828" s="2">
        <f>K827*(1+$C$44*IF(ISERROR(VLOOKUP(C828/12,#REF!,1,FALSE)),0,1))</f>
        <v>259000</v>
      </c>
      <c r="L828" s="2">
        <f>L827*(1+$C$44*IF(ISERROR(VLOOKUP(C828/12,#REF!,1,FALSE)),0,1))</f>
        <v>857.11999999999989</v>
      </c>
      <c r="M828" s="2">
        <f t="shared" si="203"/>
        <v>-12.930000000000177</v>
      </c>
      <c r="N828" s="2">
        <f t="shared" si="204"/>
        <v>942.83210728038262</v>
      </c>
      <c r="O828" s="2">
        <f>IF(ISERROR(VLOOKUP(C828/12,#REF!,1,FALSE)),0,1)*SUM(N817:N828)*$C$66</f>
        <v>0</v>
      </c>
      <c r="P828" s="2">
        <f t="shared" si="205"/>
        <v>0</v>
      </c>
      <c r="Q828" s="2">
        <f t="shared" si="209"/>
        <v>-81381.270903255179</v>
      </c>
      <c r="R828" s="2">
        <f t="shared" si="206"/>
        <v>357396.44244951161</v>
      </c>
      <c r="S828" s="2">
        <f t="shared" si="210"/>
        <v>327396.44244951161</v>
      </c>
      <c r="T828" s="7">
        <f t="shared" si="207"/>
        <v>1.3799090442066084</v>
      </c>
      <c r="U828" s="7">
        <f t="shared" si="211"/>
        <v>4.2039394867083413E-2</v>
      </c>
    </row>
    <row r="829" spans="2:21" x14ac:dyDescent="0.3">
      <c r="B829" s="2" t="str">
        <f t="shared" si="201"/>
        <v/>
      </c>
      <c r="C829" s="4">
        <f t="shared" si="212"/>
        <v>723</v>
      </c>
      <c r="D829" s="40">
        <f t="shared" si="208"/>
        <v>60.25</v>
      </c>
      <c r="E829" s="2">
        <f t="shared" si="213"/>
        <v>-179777.71335276682</v>
      </c>
      <c r="F829" s="2">
        <f t="shared" si="214"/>
        <v>870.05000000000007</v>
      </c>
      <c r="G829" s="2">
        <f t="shared" si="215"/>
        <v>-449.44428338191705</v>
      </c>
      <c r="H829" s="2">
        <f t="shared" si="216"/>
        <v>1319.4942833819171</v>
      </c>
      <c r="I829" s="2">
        <f t="shared" si="217"/>
        <v>-181097.20763614873</v>
      </c>
      <c r="J829" s="2"/>
      <c r="K829" s="2">
        <f>K828*(1+$C$44*IF(ISERROR(VLOOKUP(C829/12,#REF!,1,FALSE)),0,1))</f>
        <v>259000</v>
      </c>
      <c r="L829" s="2">
        <f>L828*(1+$C$44*IF(ISERROR(VLOOKUP(C829/12,#REF!,1,FALSE)),0,1))</f>
        <v>857.11999999999989</v>
      </c>
      <c r="M829" s="2">
        <f t="shared" si="203"/>
        <v>-12.930000000000177</v>
      </c>
      <c r="N829" s="2">
        <f t="shared" si="204"/>
        <v>946.12261671525039</v>
      </c>
      <c r="O829" s="2">
        <f>IF(ISERROR(VLOOKUP(C829/12,#REF!,1,FALSE)),0,1)*SUM(N818:N829)*$C$66</f>
        <v>0</v>
      </c>
      <c r="P829" s="2">
        <f t="shared" si="205"/>
        <v>0</v>
      </c>
      <c r="Q829" s="2">
        <f t="shared" si="209"/>
        <v>-81462.018629007871</v>
      </c>
      <c r="R829" s="2">
        <f t="shared" si="206"/>
        <v>358635.18900714087</v>
      </c>
      <c r="S829" s="2">
        <f t="shared" si="210"/>
        <v>328635.18900714087</v>
      </c>
      <c r="T829" s="7">
        <f t="shared" si="207"/>
        <v>1.3846918494484204</v>
      </c>
      <c r="U829" s="7">
        <f t="shared" si="211"/>
        <v>4.2039885891909101E-2</v>
      </c>
    </row>
    <row r="830" spans="2:21" x14ac:dyDescent="0.3">
      <c r="B830" s="2" t="str">
        <f t="shared" si="201"/>
        <v/>
      </c>
      <c r="C830" s="4">
        <f t="shared" si="212"/>
        <v>724</v>
      </c>
      <c r="D830" s="40">
        <f t="shared" si="208"/>
        <v>60.333333333333336</v>
      </c>
      <c r="E830" s="2">
        <f t="shared" si="213"/>
        <v>-181097.20763614873</v>
      </c>
      <c r="F830" s="2">
        <f t="shared" si="214"/>
        <v>870.05000000000007</v>
      </c>
      <c r="G830" s="2">
        <f t="shared" si="215"/>
        <v>-452.74301909037177</v>
      </c>
      <c r="H830" s="2">
        <f t="shared" si="216"/>
        <v>1322.7930190903719</v>
      </c>
      <c r="I830" s="2">
        <f t="shared" si="217"/>
        <v>-182420.0006552391</v>
      </c>
      <c r="J830" s="2"/>
      <c r="K830" s="2">
        <f>K829*(1+$C$44*IF(ISERROR(VLOOKUP(C830/12,#REF!,1,FALSE)),0,1))</f>
        <v>259000</v>
      </c>
      <c r="L830" s="2">
        <f>L829*(1+$C$44*IF(ISERROR(VLOOKUP(C830/12,#REF!,1,FALSE)),0,1))</f>
        <v>857.11999999999989</v>
      </c>
      <c r="M830" s="2">
        <f t="shared" si="203"/>
        <v>-12.930000000000177</v>
      </c>
      <c r="N830" s="2">
        <f t="shared" si="204"/>
        <v>949.421352423705</v>
      </c>
      <c r="O830" s="2">
        <f>IF(ISERROR(VLOOKUP(C830/12,#REF!,1,FALSE)),0,1)*SUM(N819:N830)*$C$66</f>
        <v>0</v>
      </c>
      <c r="P830" s="2">
        <f t="shared" si="205"/>
        <v>0</v>
      </c>
      <c r="Q830" s="2">
        <f t="shared" si="209"/>
        <v>-81542.833644532031</v>
      </c>
      <c r="R830" s="2">
        <f t="shared" si="206"/>
        <v>359877.16701070708</v>
      </c>
      <c r="S830" s="2">
        <f t="shared" si="210"/>
        <v>329877.16701070708</v>
      </c>
      <c r="T830" s="7">
        <f t="shared" si="207"/>
        <v>1.3894871313154713</v>
      </c>
      <c r="U830" s="7">
        <f t="shared" si="211"/>
        <v>4.2040324588509259E-2</v>
      </c>
    </row>
    <row r="831" spans="2:21" x14ac:dyDescent="0.3">
      <c r="B831" s="2" t="str">
        <f t="shared" si="201"/>
        <v/>
      </c>
      <c r="C831" s="4">
        <f t="shared" si="212"/>
        <v>725</v>
      </c>
      <c r="D831" s="40">
        <f t="shared" si="208"/>
        <v>60.416666666666664</v>
      </c>
      <c r="E831" s="2">
        <f t="shared" si="213"/>
        <v>-182420.0006552391</v>
      </c>
      <c r="F831" s="2">
        <f t="shared" si="214"/>
        <v>870.05000000000007</v>
      </c>
      <c r="G831" s="2">
        <f t="shared" si="215"/>
        <v>-456.05000163809774</v>
      </c>
      <c r="H831" s="2">
        <f t="shared" si="216"/>
        <v>1326.1000016380979</v>
      </c>
      <c r="I831" s="2">
        <f t="shared" si="217"/>
        <v>-183746.10065687718</v>
      </c>
      <c r="J831" s="2"/>
      <c r="K831" s="2">
        <f>K830*(1+$C$44*IF(ISERROR(VLOOKUP(C831/12,#REF!,1,FALSE)),0,1))</f>
        <v>259000</v>
      </c>
      <c r="L831" s="2">
        <f>L830*(1+$C$44*IF(ISERROR(VLOOKUP(C831/12,#REF!,1,FALSE)),0,1))</f>
        <v>857.11999999999989</v>
      </c>
      <c r="M831" s="2">
        <f t="shared" si="203"/>
        <v>-12.930000000000177</v>
      </c>
      <c r="N831" s="2">
        <f t="shared" si="204"/>
        <v>952.72833497143097</v>
      </c>
      <c r="O831" s="2">
        <f>IF(ISERROR(VLOOKUP(C831/12,#REF!,1,FALSE)),0,1)*SUM(N820:N831)*$C$66</f>
        <v>0</v>
      </c>
      <c r="P831" s="2">
        <f t="shared" si="205"/>
        <v>0</v>
      </c>
      <c r="Q831" s="2">
        <f t="shared" si="209"/>
        <v>-81623.716005902461</v>
      </c>
      <c r="R831" s="2">
        <f t="shared" si="206"/>
        <v>361122.38465097477</v>
      </c>
      <c r="S831" s="2">
        <f t="shared" si="210"/>
        <v>331122.38465097477</v>
      </c>
      <c r="T831" s="7">
        <f t="shared" si="207"/>
        <v>1.394294921432335</v>
      </c>
      <c r="U831" s="7">
        <f t="shared" si="211"/>
        <v>4.2040711380799012E-2</v>
      </c>
    </row>
    <row r="832" spans="2:21" x14ac:dyDescent="0.3">
      <c r="B832" s="2" t="str">
        <f t="shared" si="201"/>
        <v/>
      </c>
      <c r="C832" s="4">
        <f t="shared" si="212"/>
        <v>726</v>
      </c>
      <c r="D832" s="40">
        <f t="shared" si="208"/>
        <v>60.5</v>
      </c>
      <c r="E832" s="2">
        <f t="shared" si="213"/>
        <v>-183746.10065687718</v>
      </c>
      <c r="F832" s="2">
        <f t="shared" si="214"/>
        <v>870.05000000000007</v>
      </c>
      <c r="G832" s="2">
        <f t="shared" si="215"/>
        <v>-459.36525164219296</v>
      </c>
      <c r="H832" s="2">
        <f t="shared" si="216"/>
        <v>1329.415251642193</v>
      </c>
      <c r="I832" s="2">
        <f t="shared" si="217"/>
        <v>-185075.51590851939</v>
      </c>
      <c r="J832" s="2"/>
      <c r="K832" s="2">
        <f>K831*(1+$C$44*IF(ISERROR(VLOOKUP(C832/12,#REF!,1,FALSE)),0,1))</f>
        <v>259000</v>
      </c>
      <c r="L832" s="2">
        <f>L831*(1+$C$44*IF(ISERROR(VLOOKUP(C832/12,#REF!,1,FALSE)),0,1))</f>
        <v>857.11999999999989</v>
      </c>
      <c r="M832" s="2">
        <f t="shared" si="203"/>
        <v>-12.930000000000177</v>
      </c>
      <c r="N832" s="2">
        <f t="shared" si="204"/>
        <v>956.0435849755263</v>
      </c>
      <c r="O832" s="2">
        <f>IF(ISERROR(VLOOKUP(C832/12,#REF!,1,FALSE)),0,1)*SUM(N821:N832)*$C$66</f>
        <v>0</v>
      </c>
      <c r="P832" s="2">
        <f t="shared" si="205"/>
        <v>0</v>
      </c>
      <c r="Q832" s="2">
        <f t="shared" si="209"/>
        <v>-81704.665769240703</v>
      </c>
      <c r="R832" s="2">
        <f t="shared" si="206"/>
        <v>362370.85013927869</v>
      </c>
      <c r="S832" s="2">
        <f t="shared" si="210"/>
        <v>332370.85013927869</v>
      </c>
      <c r="T832" s="7">
        <f t="shared" si="207"/>
        <v>1.3991152515030065</v>
      </c>
      <c r="U832" s="7">
        <f t="shared" si="211"/>
        <v>4.2041046689219153E-2</v>
      </c>
    </row>
    <row r="833" spans="2:21" x14ac:dyDescent="0.3">
      <c r="B833" s="2" t="str">
        <f t="shared" si="201"/>
        <v/>
      </c>
      <c r="C833" s="4">
        <f t="shared" si="212"/>
        <v>727</v>
      </c>
      <c r="D833" s="40">
        <f t="shared" si="208"/>
        <v>60.583333333333336</v>
      </c>
      <c r="E833" s="2">
        <f t="shared" si="213"/>
        <v>-185075.51590851939</v>
      </c>
      <c r="F833" s="2">
        <f t="shared" si="214"/>
        <v>870.05000000000007</v>
      </c>
      <c r="G833" s="2">
        <f t="shared" si="215"/>
        <v>-462.68878977129845</v>
      </c>
      <c r="H833" s="2">
        <f t="shared" si="216"/>
        <v>1332.7387897712986</v>
      </c>
      <c r="I833" s="2">
        <f t="shared" si="217"/>
        <v>-186408.25469829069</v>
      </c>
      <c r="J833" s="2"/>
      <c r="K833" s="2">
        <f>K832*(1+$C$44*IF(ISERROR(VLOOKUP(C833/12,#REF!,1,FALSE)),0,1))</f>
        <v>259000</v>
      </c>
      <c r="L833" s="2">
        <f>L832*(1+$C$44*IF(ISERROR(VLOOKUP(C833/12,#REF!,1,FALSE)),0,1))</f>
        <v>857.11999999999989</v>
      </c>
      <c r="M833" s="2">
        <f t="shared" si="203"/>
        <v>-12.930000000000177</v>
      </c>
      <c r="N833" s="2">
        <f t="shared" si="204"/>
        <v>959.36712310463167</v>
      </c>
      <c r="O833" s="2">
        <f>IF(ISERROR(VLOOKUP(C833/12,#REF!,1,FALSE)),0,1)*SUM(N822:N833)*$C$66</f>
        <v>0</v>
      </c>
      <c r="P833" s="2">
        <f t="shared" si="205"/>
        <v>0</v>
      </c>
      <c r="Q833" s="2">
        <f t="shared" si="209"/>
        <v>-81785.682990715053</v>
      </c>
      <c r="R833" s="2">
        <f t="shared" si="206"/>
        <v>363622.57170757564</v>
      </c>
      <c r="S833" s="2">
        <f t="shared" si="210"/>
        <v>333622.57170757564</v>
      </c>
      <c r="T833" s="7">
        <f t="shared" si="207"/>
        <v>1.4039481533111029</v>
      </c>
      <c r="U833" s="7">
        <f t="shared" si="211"/>
        <v>4.2041330930768561E-2</v>
      </c>
    </row>
  </sheetData>
  <phoneticPr fontId="7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Input</vt:lpstr>
      <vt:lpstr>Berechnung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Trösser</dc:creator>
  <cp:lastModifiedBy>Andre Hötzer</cp:lastModifiedBy>
  <cp:lastPrinted>2013-06-21T15:23:12Z</cp:lastPrinted>
  <dcterms:created xsi:type="dcterms:W3CDTF">2011-11-14T20:34:11Z</dcterms:created>
  <dcterms:modified xsi:type="dcterms:W3CDTF">2015-04-01T13:42:26Z</dcterms:modified>
</cp:coreProperties>
</file>